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MCC MW 2 Goregaon\Mehul Kirtikumar Mehta\"/>
    </mc:Choice>
  </mc:AlternateContent>
  <xr:revisionPtr revIDLastSave="0" documentId="13_ncr:1_{8CB1B3C0-9831-4BC1-8764-8DB41371C217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9" i="4" l="1"/>
  <c r="P8" i="4"/>
  <c r="I29" i="4"/>
  <c r="G31" i="4"/>
  <c r="P2" i="4"/>
  <c r="C5" i="25" l="1"/>
  <c r="C4" i="25"/>
  <c r="C3" i="25"/>
  <c r="Q2" i="4"/>
  <c r="B2" i="4" s="1"/>
  <c r="C2" i="4" s="1"/>
  <c r="P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<sst xmlns="http://schemas.openxmlformats.org/spreadsheetml/2006/main" count="135" uniqueCount="93">
  <si>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</si>
  <si>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</si>
  <si>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</si>
  <si>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</si>
  <si>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</si>
  <si>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</si>
  <si>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</si>
  <si>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</si>
  <si>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</si>
  <si>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</si>
  <si>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</si>
  <si>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</si>
  <si>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</si>
  <si>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</si>
  <si>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</si>
  <si>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</si>
  <si>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</si>
  <si>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</si>
  <si>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</si>
  <si>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</si>
  <si>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</si>
  <si>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</si>
  <si>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</si>
  <si>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</si>
  <si>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</si>
  <si>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</si>
  <si>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</si>
  <si>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</si>
  <si>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</si>
  <si>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</si>
  <si>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</si>
  <si>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</si>
  <si>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</si>
  <si>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</si>
  <si>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</si>
  <si>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</si>
  <si>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</si>
  <si>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</si>
  <si>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</si>
  <si>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</si>
  <si>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</si>
  <si>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</si>
  <si>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</si>
  <si>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</si>
  <si>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</si>
  <si>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</si>
  <si>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</si>
  <si>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</si>
  <si>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</si>
  <si>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</si>
  <si>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</si>
  <si>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</si>
  <si>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</si>
  <si>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</si>
  <si>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</si>
  <si>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</si>
  <si>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</si>
  <si>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</si>
  <si>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</si>
  <si>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</si>
  <si>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</si>
  <si>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</si>
  <si>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</si>
  <si>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</si>
  <si>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</si>
  <si>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</si>
  <si>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</si>
  <si>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</si>
  <si>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</si>
  <si>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</si>
  <si>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</si>
  <si>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</si>
  <si>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</si>
  <si>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</si>
  <si>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</si>
  <si>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</si>
  <si>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</si>
  <si>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</si>
  <si>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</si>
  <si>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</si>
  <si>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</si>
  <si>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</si>
  <si>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</si>
  <si>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</si>
  <si>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</si>
  <si>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IGR-25.01.24</t>
  </si>
  <si>
    <t>IGR-21.09.23</t>
  </si>
  <si>
    <t>IGR-26.04.23</t>
  </si>
  <si>
    <t>10.06.2020</t>
  </si>
  <si>
    <t>ENGINEER - 75 TO 77 K ON CA</t>
  </si>
  <si>
    <t>IGR-04.12.20</t>
  </si>
  <si>
    <t>IGR-16.03.21</t>
  </si>
  <si>
    <t>IGR-28.10.21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</si>
</sst>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3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2" borderId="0" xfId="0" applyFont="1" applyFill="1" applyAlignment="1">
      <alignment wrapText="1"/>
    </xf>
    <xf numFmtId="0" fontId="0" fillId="2" borderId="0" xfId="0" applyFill="1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8C9587-0AA5-4102-978B-11A0DC180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1B090-76E1-49AE-9D81-F3FE9EA3B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0EEA2-6EF0-4454-8097-1A5CFC32E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E3F41-AC0F-46EC-87C4-629A323F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22A55-5764-407D-B94B-A3D55E90C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792802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0</xdr:row>
      <xdr:rowOff>0</xdr:rowOff>
    </xdr:from>
    <xdr:to>
      <xdr:col>28</xdr:col>
      <xdr:colOff>334571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9F0B1B-7F02-44BA-A89A-0980F8981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29675" y="0"/>
          <a:ext cx="8573696" cy="8878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72734-4D16-42E9-94E5-FFE68F83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B620F8-6B7F-4522-8044-F899800A4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3990C7-58BC-4427-943E-320A8893E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0" t="s">
        <v>77</v>
      </c>
      <c r="C3" s="51">
        <f>374860*0.85</f>
        <v>318631</v>
      </c>
      <c r="D3" s="40"/>
      <c r="E3" s="40"/>
      <c r="F3" s="40"/>
      <c r="H3" s="54" t="s">
        <v>37</v>
      </c>
      <c r="I3" s="54"/>
      <c r="J3" s="54" t="s">
        <v>38</v>
      </c>
      <c r="K3" s="54" t="s">
        <v>39</v>
      </c>
      <c r="L3" s="54" t="s">
        <v>40</v>
      </c>
    </row>
    <row r="4" spans="2:12" x14ac:dyDescent="0.25">
      <c r="B4" s="40" t="s">
        <v>83</v>
      </c>
      <c r="C4" s="51">
        <f>C3*10%</f>
        <v>31863.100000000002</v>
      </c>
      <c r="D4" s="40"/>
      <c r="E4" s="40"/>
      <c r="F4" s="40"/>
      <c r="H4" s="55" t="s">
        <v>41</v>
      </c>
      <c r="I4" s="40" t="s">
        <v>42</v>
      </c>
      <c r="J4" s="40" t="s">
        <v>43</v>
      </c>
      <c r="K4" s="40">
        <v>2554.8123374210331</v>
      </c>
      <c r="L4" s="40">
        <v>2248.2348569305091</v>
      </c>
    </row>
    <row r="5" spans="2:12" x14ac:dyDescent="0.25">
      <c r="B5" s="40" t="s">
        <v>78</v>
      </c>
      <c r="C5" s="56">
        <f>C3+C4</f>
        <v>350494.1</v>
      </c>
      <c r="D5" s="57" t="s">
        <v>62</v>
      </c>
      <c r="E5" s="58">
        <f>C5/10.764</f>
        <v>32561.696395392046</v>
      </c>
      <c r="F5" s="57" t="s">
        <v>63</v>
      </c>
      <c r="H5" s="59" t="s">
        <v>44</v>
      </c>
      <c r="I5" s="55">
        <v>0.95</v>
      </c>
      <c r="J5" s="40"/>
      <c r="K5" s="40" t="s">
        <v>45</v>
      </c>
      <c r="L5" s="40" t="s">
        <v>42</v>
      </c>
    </row>
    <row r="6" spans="2:12" x14ac:dyDescent="0.25">
      <c r="B6" s="40" t="s">
        <v>79</v>
      </c>
      <c r="C6" s="51">
        <v>29400</v>
      </c>
      <c r="D6" s="40"/>
      <c r="E6" s="40"/>
      <c r="F6" s="40"/>
      <c r="H6" s="60" t="s">
        <v>46</v>
      </c>
      <c r="I6" s="55">
        <v>0.9</v>
      </c>
      <c r="J6" s="40" t="s">
        <v>47</v>
      </c>
      <c r="K6" s="40" t="s">
        <v>48</v>
      </c>
      <c r="L6" s="40" t="s">
        <v>49</v>
      </c>
    </row>
    <row r="7" spans="2:12" x14ac:dyDescent="0.25">
      <c r="B7" s="40" t="s">
        <v>80</v>
      </c>
      <c r="C7" s="51">
        <f>C5-C6</f>
        <v>321094.09999999998</v>
      </c>
      <c r="D7" s="40"/>
      <c r="E7" s="40"/>
      <c r="F7" s="40"/>
      <c r="H7" s="59" t="s">
        <v>50</v>
      </c>
      <c r="I7" s="55">
        <v>0.8</v>
      </c>
      <c r="J7" s="40"/>
      <c r="K7" s="59" t="s">
        <v>46</v>
      </c>
      <c r="L7" s="55">
        <v>0.05</v>
      </c>
    </row>
    <row r="8" spans="2:12" ht="30" x14ac:dyDescent="0.25">
      <c r="B8" s="61" t="s">
        <v>81</v>
      </c>
      <c r="C8" s="51">
        <f>C7*D13%</f>
        <v>144492.345</v>
      </c>
      <c r="D8" s="40"/>
      <c r="E8" s="40"/>
      <c r="F8" s="40"/>
      <c r="H8" s="59" t="s">
        <v>51</v>
      </c>
      <c r="I8" s="55">
        <v>0.7</v>
      </c>
      <c r="J8" s="40"/>
      <c r="K8" s="62" t="s">
        <v>52</v>
      </c>
      <c r="L8" s="55">
        <v>0.1</v>
      </c>
    </row>
    <row r="9" spans="2:12" x14ac:dyDescent="0.25">
      <c r="B9" s="40" t="s">
        <v>82</v>
      </c>
      <c r="C9" s="56">
        <f>C6+C8</f>
        <v>173892.345</v>
      </c>
      <c r="D9" s="57" t="s">
        <v>62</v>
      </c>
      <c r="E9" s="58">
        <f>C9/10.764</f>
        <v>16154.99303232999</v>
      </c>
      <c r="F9" s="57" t="s">
        <v>63</v>
      </c>
      <c r="H9" s="59" t="s">
        <v>53</v>
      </c>
      <c r="I9" s="55">
        <v>0.6</v>
      </c>
      <c r="J9" s="40"/>
      <c r="K9" s="40" t="s">
        <v>54</v>
      </c>
      <c r="L9" s="55">
        <v>0.15</v>
      </c>
    </row>
    <row r="10" spans="2:12" x14ac:dyDescent="0.25">
      <c r="C10" s="63"/>
      <c r="H10" s="40" t="s">
        <v>55</v>
      </c>
      <c r="I10" s="55">
        <v>0.5</v>
      </c>
      <c r="J10" s="40"/>
      <c r="K10" s="40" t="s">
        <v>56</v>
      </c>
      <c r="L10" s="55">
        <v>0.2</v>
      </c>
    </row>
    <row r="11" spans="2:12" x14ac:dyDescent="0.25">
      <c r="B11" s="46" t="s">
        <v>68</v>
      </c>
      <c r="C11" s="65">
        <f>Calculation!D7</f>
        <v>2024</v>
      </c>
      <c r="H11" s="40" t="s">
        <v>57</v>
      </c>
      <c r="I11" s="55">
        <v>0.4</v>
      </c>
      <c r="J11" s="40"/>
      <c r="K11" s="40"/>
      <c r="L11" s="40"/>
    </row>
    <row r="12" spans="2:12" x14ac:dyDescent="0.25">
      <c r="B12" s="46" t="s">
        <v>69</v>
      </c>
      <c r="C12" s="65">
        <f>Calculation!D8</f>
        <v>1969</v>
      </c>
      <c r="D12" s="64">
        <v>100</v>
      </c>
      <c r="H12" s="40" t="s">
        <v>58</v>
      </c>
      <c r="I12" s="55">
        <v>0.3</v>
      </c>
      <c r="J12" s="40"/>
      <c r="K12" s="40"/>
      <c r="L12" s="40"/>
    </row>
    <row r="13" spans="2:12" x14ac:dyDescent="0.25">
      <c r="B13" s="46" t="s">
        <v>70</v>
      </c>
      <c r="C13" s="65">
        <f>C11-C12</f>
        <v>55</v>
      </c>
      <c r="D13" s="64">
        <f>D12-C13</f>
        <v>45</v>
      </c>
    </row>
    <row r="15" spans="2:12" x14ac:dyDescent="0.25">
      <c r="B15" s="40" t="s">
        <v>59</v>
      </c>
      <c r="C15" s="51">
        <v>93700</v>
      </c>
      <c r="D15" s="40"/>
      <c r="E15" s="40"/>
      <c r="F15" s="40"/>
    </row>
    <row r="16" spans="2:12" x14ac:dyDescent="0.25">
      <c r="B16" s="40" t="s">
        <v>60</v>
      </c>
      <c r="C16" s="51">
        <f>C15*5%</f>
        <v>4685</v>
      </c>
      <c r="D16" s="40"/>
      <c r="E16" s="40"/>
      <c r="F16" s="40"/>
    </row>
    <row r="17" spans="2:6" x14ac:dyDescent="0.25">
      <c r="B17" s="40" t="s">
        <v>61</v>
      </c>
      <c r="C17" s="56">
        <f>C15+C16</f>
        <v>98385</v>
      </c>
      <c r="D17" s="57" t="s">
        <v>62</v>
      </c>
      <c r="E17" s="58">
        <f>C17/10.764</f>
        <v>9140.1895206243044</v>
      </c>
      <c r="F17" s="57" t="s">
        <v>63</v>
      </c>
    </row>
    <row r="18" spans="2:6" x14ac:dyDescent="0.25">
      <c r="B18" s="40" t="s">
        <v>65</v>
      </c>
      <c r="C18" s="51">
        <v>26620</v>
      </c>
      <c r="D18" s="40"/>
      <c r="E18" s="40"/>
      <c r="F18" s="40"/>
    </row>
    <row r="19" spans="2:6" x14ac:dyDescent="0.25">
      <c r="B19" s="40" t="s">
        <v>66</v>
      </c>
      <c r="C19" s="51">
        <f>C17-C18</f>
        <v>71765</v>
      </c>
      <c r="D19" s="40"/>
      <c r="E19" s="40"/>
      <c r="F19" s="40"/>
    </row>
    <row r="20" spans="2:6" ht="45" x14ac:dyDescent="0.25">
      <c r="B20" s="61" t="s">
        <v>67</v>
      </c>
      <c r="C20" s="51">
        <f>C18*80%</f>
        <v>21296</v>
      </c>
      <c r="D20" s="40"/>
      <c r="E20" s="40"/>
      <c r="F20" s="40"/>
    </row>
    <row r="21" spans="2:6" x14ac:dyDescent="0.25">
      <c r="B21" s="40" t="s">
        <v>64</v>
      </c>
      <c r="C21" s="56">
        <f>C19+C20</f>
        <v>93061</v>
      </c>
      <c r="D21" s="57" t="s">
        <v>62</v>
      </c>
      <c r="E21" s="58">
        <f>C21/10.764</f>
        <v>8645.5778520995918</v>
      </c>
      <c r="F21" s="5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7">
        <v>0</v>
      </c>
      <c r="B2" s="37">
        <v>0</v>
      </c>
      <c r="C2" s="37">
        <v>0</v>
      </c>
      <c r="D2" s="37">
        <v>0</v>
      </c>
      <c r="E2" s="38">
        <f t="shared" ref="E2:I23" si="0">B2/12</f>
        <v>0</v>
      </c>
      <c r="F2" s="38">
        <f t="shared" ref="F2:F30" si="1">D2/12</f>
        <v>0</v>
      </c>
      <c r="G2" s="38">
        <f t="shared" ref="G2:G30" si="2">A2+E2</f>
        <v>0</v>
      </c>
      <c r="H2" s="38">
        <f t="shared" ref="H2:H30" si="3">C2+F2</f>
        <v>0</v>
      </c>
      <c r="I2" s="39">
        <f t="shared" ref="I2:I2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7">
        <v>0</v>
      </c>
      <c r="B3" s="37">
        <v>0</v>
      </c>
      <c r="C3" s="37">
        <v>0</v>
      </c>
      <c r="D3" s="37">
        <v>0</v>
      </c>
      <c r="E3" s="38">
        <f t="shared" si="0"/>
        <v>0</v>
      </c>
      <c r="F3" s="38">
        <f t="shared" si="1"/>
        <v>0</v>
      </c>
      <c r="G3" s="38">
        <f t="shared" si="2"/>
        <v>0</v>
      </c>
      <c r="H3" s="38">
        <f t="shared" si="3"/>
        <v>0</v>
      </c>
      <c r="I3" s="39">
        <f t="shared" si="4"/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7">
        <v>0</v>
      </c>
      <c r="B4" s="37">
        <v>0</v>
      </c>
      <c r="C4" s="37">
        <v>0</v>
      </c>
      <c r="D4" s="37">
        <v>0</v>
      </c>
      <c r="E4" s="38">
        <f t="shared" si="0"/>
        <v>0</v>
      </c>
      <c r="F4" s="38">
        <f t="shared" si="1"/>
        <v>0</v>
      </c>
      <c r="G4" s="38">
        <f t="shared" si="2"/>
        <v>0</v>
      </c>
      <c r="H4" s="38">
        <f t="shared" si="3"/>
        <v>0</v>
      </c>
      <c r="I4" s="39">
        <f t="shared" si="4"/>
        <v>0</v>
      </c>
      <c r="J4" s="39">
        <f t="shared" ref="J4:J30" si="5">J3+I4</f>
        <v>0</v>
      </c>
      <c r="K4" s="40"/>
      <c r="L4" s="40"/>
      <c r="M4" s="40"/>
      <c r="N4" s="40"/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 x14ac:dyDescent="0.3">
      <c r="A5" s="37">
        <v>0</v>
      </c>
      <c r="B5" s="37">
        <v>0</v>
      </c>
      <c r="C5" s="37">
        <v>0</v>
      </c>
      <c r="D5" s="37">
        <v>0</v>
      </c>
      <c r="E5" s="38">
        <f t="shared" si="0"/>
        <v>0</v>
      </c>
      <c r="F5" s="38">
        <f t="shared" si="1"/>
        <v>0</v>
      </c>
      <c r="G5" s="38">
        <f t="shared" si="2"/>
        <v>0</v>
      </c>
      <c r="H5" s="38">
        <f t="shared" si="3"/>
        <v>0</v>
      </c>
      <c r="I5" s="39">
        <f t="shared" si="4"/>
        <v>0</v>
      </c>
      <c r="J5" s="39">
        <f t="shared" si="5"/>
        <v>0</v>
      </c>
      <c r="K5" s="40"/>
      <c r="L5" s="40"/>
      <c r="M5" s="40"/>
      <c r="N5" s="40">
        <f t="shared" ref="N5:N11" si="6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7">
        <v>0</v>
      </c>
      <c r="B6" s="37">
        <v>0</v>
      </c>
      <c r="C6" s="37">
        <v>0</v>
      </c>
      <c r="D6" s="37">
        <v>0</v>
      </c>
      <c r="E6" s="38">
        <f t="shared" si="0"/>
        <v>0</v>
      </c>
      <c r="F6" s="38">
        <f t="shared" si="1"/>
        <v>0</v>
      </c>
      <c r="G6" s="38">
        <f t="shared" si="2"/>
        <v>0</v>
      </c>
      <c r="H6" s="38">
        <f t="shared" si="3"/>
        <v>0</v>
      </c>
      <c r="I6" s="39">
        <f t="shared" si="4"/>
        <v>0</v>
      </c>
      <c r="J6" s="39">
        <f t="shared" si="5"/>
        <v>0</v>
      </c>
      <c r="K6" s="40"/>
      <c r="L6" s="40"/>
      <c r="M6" s="40"/>
      <c r="N6" s="40">
        <f t="shared" si="6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 x14ac:dyDescent="0.3">
      <c r="A7" s="37">
        <v>0</v>
      </c>
      <c r="B7" s="37">
        <v>0</v>
      </c>
      <c r="C7" s="37">
        <v>0</v>
      </c>
      <c r="D7" s="37">
        <v>0</v>
      </c>
      <c r="E7" s="38">
        <f t="shared" si="0"/>
        <v>0</v>
      </c>
      <c r="F7" s="38">
        <f t="shared" si="1"/>
        <v>0</v>
      </c>
      <c r="G7" s="38">
        <f t="shared" si="2"/>
        <v>0</v>
      </c>
      <c r="H7" s="38">
        <f t="shared" si="3"/>
        <v>0</v>
      </c>
      <c r="I7" s="39">
        <f t="shared" si="4"/>
        <v>0</v>
      </c>
      <c r="J7" s="39">
        <f t="shared" si="5"/>
        <v>0</v>
      </c>
      <c r="K7" s="40"/>
      <c r="L7" s="40"/>
      <c r="M7" s="40"/>
      <c r="N7" s="40">
        <f t="shared" si="6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 x14ac:dyDescent="0.3">
      <c r="A8" s="37">
        <v>0</v>
      </c>
      <c r="B8" s="37">
        <v>0</v>
      </c>
      <c r="C8" s="37">
        <v>0</v>
      </c>
      <c r="D8" s="37">
        <v>0</v>
      </c>
      <c r="E8" s="38">
        <f t="shared" si="0"/>
        <v>0</v>
      </c>
      <c r="F8" s="38">
        <f t="shared" si="1"/>
        <v>0</v>
      </c>
      <c r="G8" s="38">
        <f t="shared" si="2"/>
        <v>0</v>
      </c>
      <c r="H8" s="38">
        <f t="shared" si="3"/>
        <v>0</v>
      </c>
      <c r="I8" s="39">
        <f t="shared" si="4"/>
        <v>0</v>
      </c>
      <c r="J8" s="39">
        <f t="shared" si="5"/>
        <v>0</v>
      </c>
      <c r="K8" s="40"/>
      <c r="L8" s="40"/>
      <c r="M8" s="40"/>
      <c r="N8" s="40">
        <f t="shared" si="6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 x14ac:dyDescent="0.3">
      <c r="A9" s="37">
        <v>0</v>
      </c>
      <c r="B9" s="37">
        <v>0</v>
      </c>
      <c r="C9" s="37">
        <v>0</v>
      </c>
      <c r="D9" s="37">
        <v>0</v>
      </c>
      <c r="E9" s="38">
        <f t="shared" si="0"/>
        <v>0</v>
      </c>
      <c r="F9" s="38">
        <f t="shared" si="1"/>
        <v>0</v>
      </c>
      <c r="G9" s="38">
        <f t="shared" si="2"/>
        <v>0</v>
      </c>
      <c r="H9" s="38">
        <f t="shared" si="3"/>
        <v>0</v>
      </c>
      <c r="I9" s="39">
        <f t="shared" si="4"/>
        <v>0</v>
      </c>
      <c r="J9" s="39">
        <f t="shared" si="5"/>
        <v>0</v>
      </c>
      <c r="K9" s="40"/>
      <c r="L9" s="40"/>
      <c r="M9" s="40"/>
      <c r="N9" s="40">
        <f t="shared" si="6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 x14ac:dyDescent="0.3">
      <c r="A10" s="37">
        <v>0</v>
      </c>
      <c r="B10" s="37">
        <v>0</v>
      </c>
      <c r="C10" s="37">
        <v>0</v>
      </c>
      <c r="D10" s="37">
        <v>0</v>
      </c>
      <c r="E10" s="38">
        <f t="shared" si="0"/>
        <v>0</v>
      </c>
      <c r="F10" s="38">
        <f t="shared" si="1"/>
        <v>0</v>
      </c>
      <c r="G10" s="38">
        <f t="shared" si="2"/>
        <v>0</v>
      </c>
      <c r="H10" s="38">
        <f t="shared" si="3"/>
        <v>0</v>
      </c>
      <c r="I10" s="39">
        <f t="shared" si="4"/>
        <v>0</v>
      </c>
      <c r="J10" s="39">
        <f t="shared" si="5"/>
        <v>0</v>
      </c>
      <c r="K10" s="40"/>
      <c r="L10" s="40"/>
      <c r="M10" s="40"/>
      <c r="N10" s="40">
        <f t="shared" si="6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 x14ac:dyDescent="0.3">
      <c r="A11" s="37">
        <v>0</v>
      </c>
      <c r="B11" s="37">
        <v>0</v>
      </c>
      <c r="C11" s="37">
        <v>0</v>
      </c>
      <c r="D11" s="37">
        <v>0</v>
      </c>
      <c r="E11" s="38">
        <f t="shared" si="0"/>
        <v>0</v>
      </c>
      <c r="F11" s="38">
        <f t="shared" si="1"/>
        <v>0</v>
      </c>
      <c r="G11" s="38">
        <f t="shared" si="2"/>
        <v>0</v>
      </c>
      <c r="H11" s="38">
        <f t="shared" si="3"/>
        <v>0</v>
      </c>
      <c r="I11" s="39">
        <f t="shared" si="4"/>
        <v>0</v>
      </c>
      <c r="J11" s="39">
        <f t="shared" si="5"/>
        <v>0</v>
      </c>
      <c r="K11" s="40"/>
      <c r="L11" s="40"/>
      <c r="M11" s="40"/>
      <c r="N11" s="40">
        <f t="shared" si="6"/>
        <v>0</v>
      </c>
      <c r="O11" s="40"/>
      <c r="P11" s="40"/>
      <c r="Q11" s="40"/>
      <c r="R11" s="41"/>
      <c r="T11" s="35"/>
    </row>
    <row r="12" spans="1:23" ht="16.5" x14ac:dyDescent="0.3">
      <c r="A12" s="37">
        <v>0</v>
      </c>
      <c r="B12" s="37">
        <v>0</v>
      </c>
      <c r="C12" s="37">
        <v>0</v>
      </c>
      <c r="D12" s="37">
        <v>0</v>
      </c>
      <c r="E12" s="38">
        <f t="shared" si="0"/>
        <v>0</v>
      </c>
      <c r="F12" s="38">
        <f t="shared" si="1"/>
        <v>0</v>
      </c>
      <c r="G12" s="38">
        <f t="shared" si="2"/>
        <v>0</v>
      </c>
      <c r="H12" s="38">
        <f t="shared" si="3"/>
        <v>0</v>
      </c>
      <c r="I12" s="45">
        <f t="shared" si="4"/>
        <v>0</v>
      </c>
      <c r="J12" s="39">
        <f>J11+I12</f>
        <v>0</v>
      </c>
      <c r="K12" s="40"/>
      <c r="L12" s="40"/>
      <c r="M12" s="40"/>
      <c r="N12" s="46">
        <f>SUM(N5:N11)</f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 x14ac:dyDescent="0.3">
      <c r="A13" s="37">
        <v>0</v>
      </c>
      <c r="B13" s="37">
        <v>0</v>
      </c>
      <c r="C13" s="37">
        <v>0</v>
      </c>
      <c r="D13" s="37">
        <v>0</v>
      </c>
      <c r="E13" s="38">
        <f t="shared" si="0"/>
        <v>0</v>
      </c>
      <c r="F13" s="38">
        <f t="shared" si="1"/>
        <v>0</v>
      </c>
      <c r="G13" s="38">
        <f t="shared" si="2"/>
        <v>0</v>
      </c>
      <c r="H13" s="38">
        <f t="shared" si="3"/>
        <v>0</v>
      </c>
      <c r="I13" s="39">
        <f t="shared" si="4"/>
        <v>0</v>
      </c>
      <c r="J13" s="39">
        <f t="shared" si="5"/>
        <v>0</v>
      </c>
      <c r="K13" s="40"/>
      <c r="L13" s="40"/>
      <c r="M13" s="40"/>
      <c r="N13" s="40"/>
      <c r="O13" s="40"/>
      <c r="P13" s="40"/>
      <c r="Q13" s="40"/>
      <c r="R13" s="41"/>
    </row>
    <row r="14" spans="1:23" ht="16.5" x14ac:dyDescent="0.3">
      <c r="A14" s="37">
        <v>0</v>
      </c>
      <c r="B14" s="37">
        <v>0</v>
      </c>
      <c r="C14" s="37">
        <v>0</v>
      </c>
      <c r="D14" s="37">
        <v>0</v>
      </c>
      <c r="E14" s="38">
        <f t="shared" si="0"/>
        <v>0</v>
      </c>
      <c r="F14" s="38">
        <f t="shared" si="1"/>
        <v>0</v>
      </c>
      <c r="G14" s="38">
        <f t="shared" si="2"/>
        <v>0</v>
      </c>
      <c r="H14" s="38">
        <f t="shared" si="3"/>
        <v>0</v>
      </c>
      <c r="I14" s="39">
        <f t="shared" si="4"/>
        <v>0</v>
      </c>
      <c r="J14" s="39">
        <f t="shared" si="5"/>
        <v>0</v>
      </c>
      <c r="K14" s="40"/>
      <c r="L14" s="40"/>
      <c r="M14" s="40"/>
      <c r="N14" s="46">
        <f>L14*M14</f>
        <v>0</v>
      </c>
      <c r="O14" s="40"/>
      <c r="P14" s="40"/>
      <c r="Q14" s="40"/>
      <c r="R14" s="41"/>
    </row>
    <row r="15" spans="1:23" ht="16.5" x14ac:dyDescent="0.3">
      <c r="A15" s="37">
        <v>0</v>
      </c>
      <c r="B15" s="37">
        <v>0</v>
      </c>
      <c r="C15" s="37">
        <v>0</v>
      </c>
      <c r="D15" s="37">
        <v>0</v>
      </c>
      <c r="E15" s="47">
        <f t="shared" si="0"/>
        <v>0</v>
      </c>
      <c r="F15" s="47">
        <f t="shared" si="1"/>
        <v>0</v>
      </c>
      <c r="G15" s="47">
        <f t="shared" si="2"/>
        <v>0</v>
      </c>
      <c r="H15" s="47">
        <f t="shared" si="3"/>
        <v>0</v>
      </c>
      <c r="I15" s="45">
        <f t="shared" si="4"/>
        <v>0</v>
      </c>
      <c r="J15" s="39">
        <f t="shared" si="5"/>
        <v>0</v>
      </c>
      <c r="K15" s="40"/>
      <c r="L15" s="40"/>
      <c r="M15" s="40"/>
      <c r="N15" s="40"/>
      <c r="O15" s="40"/>
      <c r="P15" s="40"/>
      <c r="Q15" s="40"/>
      <c r="R15" s="41"/>
    </row>
    <row r="16" spans="1:23" ht="16.5" x14ac:dyDescent="0.3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4"/>
        <v>0</v>
      </c>
      <c r="J16" s="39">
        <f t="shared" si="5"/>
        <v>0</v>
      </c>
      <c r="K16" s="40"/>
      <c r="L16" s="40"/>
      <c r="M16" s="40"/>
      <c r="N16" s="41"/>
      <c r="O16" s="40"/>
      <c r="P16" s="40"/>
      <c r="Q16" s="40"/>
      <c r="R16" s="41"/>
    </row>
    <row r="17" spans="1:21" ht="16.5" x14ac:dyDescent="0.3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4"/>
        <v>0</v>
      </c>
      <c r="J17" s="39">
        <f t="shared" si="5"/>
        <v>0</v>
      </c>
      <c r="K17" s="40"/>
      <c r="L17" s="40"/>
      <c r="M17" s="40"/>
      <c r="N17" s="41"/>
      <c r="O17" s="40"/>
      <c r="P17" s="40"/>
      <c r="Q17" s="40"/>
      <c r="R17" s="41"/>
    </row>
    <row r="18" spans="1:21" ht="16.5" x14ac:dyDescent="0.3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5"/>
        <v>0</v>
      </c>
      <c r="K18" s="40"/>
      <c r="L18" s="40"/>
      <c r="M18" s="40"/>
      <c r="N18" s="41"/>
      <c r="O18" s="40"/>
      <c r="P18" s="40"/>
      <c r="Q18" s="40"/>
      <c r="R18" s="41"/>
    </row>
    <row r="19" spans="1:21" ht="16.5" x14ac:dyDescent="0.3">
      <c r="A19" s="37">
        <v>0</v>
      </c>
      <c r="B19" s="37">
        <v>0</v>
      </c>
      <c r="C19" s="37">
        <v>0</v>
      </c>
      <c r="D19" s="37">
        <v>0</v>
      </c>
      <c r="E19" s="47">
        <f t="shared" si="0"/>
        <v>0</v>
      </c>
      <c r="F19" s="47">
        <f t="shared" si="1"/>
        <v>0</v>
      </c>
      <c r="G19" s="47">
        <f t="shared" si="2"/>
        <v>0</v>
      </c>
      <c r="H19" s="47">
        <f t="shared" si="3"/>
        <v>0</v>
      </c>
      <c r="I19" s="45">
        <f t="shared" si="4"/>
        <v>0</v>
      </c>
      <c r="J19" s="39">
        <f t="shared" si="5"/>
        <v>0</v>
      </c>
      <c r="K19" s="40"/>
      <c r="L19" s="40"/>
      <c r="M19" s="40"/>
      <c r="N19" s="41"/>
      <c r="O19" s="40"/>
      <c r="P19" s="40"/>
      <c r="Q19" s="40"/>
      <c r="R19" s="41"/>
    </row>
    <row r="20" spans="1:21" ht="16.5" x14ac:dyDescent="0.3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1"/>
      <c r="O20" s="40"/>
      <c r="P20" s="48"/>
      <c r="Q20" s="48"/>
      <c r="R20" s="41"/>
    </row>
    <row r="21" spans="1:21" ht="16.5" x14ac:dyDescent="0.3">
      <c r="A21" s="37">
        <v>0</v>
      </c>
      <c r="B21" s="37">
        <v>0</v>
      </c>
      <c r="C21" s="37">
        <v>0</v>
      </c>
      <c r="D21" s="37">
        <v>0</v>
      </c>
      <c r="E21" s="47">
        <f t="shared" si="0"/>
        <v>0</v>
      </c>
      <c r="F21" s="47">
        <f t="shared" si="1"/>
        <v>0</v>
      </c>
      <c r="G21" s="47">
        <f t="shared" si="2"/>
        <v>0</v>
      </c>
      <c r="H21" s="47">
        <f t="shared" si="3"/>
        <v>0</v>
      </c>
      <c r="I21" s="45">
        <f t="shared" si="4"/>
        <v>0</v>
      </c>
      <c r="J21" s="39">
        <f t="shared" si="5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 x14ac:dyDescent="0.3">
      <c r="A22" s="37">
        <v>0</v>
      </c>
      <c r="B22" s="37">
        <v>0</v>
      </c>
      <c r="C22" s="37">
        <v>0</v>
      </c>
      <c r="D22" s="37">
        <v>0</v>
      </c>
      <c r="E22" s="47">
        <f t="shared" si="0"/>
        <v>0</v>
      </c>
      <c r="F22" s="47">
        <f t="shared" si="1"/>
        <v>0</v>
      </c>
      <c r="G22" s="47">
        <f t="shared" si="2"/>
        <v>0</v>
      </c>
      <c r="H22" s="47">
        <f t="shared" si="3"/>
        <v>0</v>
      </c>
      <c r="I22" s="45">
        <f t="shared" si="4"/>
        <v>0</v>
      </c>
      <c r="J22" s="39">
        <f t="shared" si="5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 x14ac:dyDescent="0.3">
      <c r="A23" s="37">
        <v>0</v>
      </c>
      <c r="B23" s="37">
        <v>0</v>
      </c>
      <c r="C23" s="37">
        <v>0</v>
      </c>
      <c r="D23" s="37">
        <v>0</v>
      </c>
      <c r="E23" s="47">
        <f t="shared" si="0"/>
        <v>0</v>
      </c>
      <c r="F23" s="47">
        <f t="shared" si="0"/>
        <v>0</v>
      </c>
      <c r="G23" s="47">
        <f t="shared" si="0"/>
        <v>0</v>
      </c>
      <c r="H23" s="47">
        <f t="shared" si="0"/>
        <v>0</v>
      </c>
      <c r="I23" s="47">
        <f t="shared" si="0"/>
        <v>0</v>
      </c>
      <c r="J23" s="39">
        <f t="shared" si="5"/>
        <v>0</v>
      </c>
      <c r="K23" s="40"/>
      <c r="L23" s="40"/>
      <c r="M23" s="40"/>
      <c r="N23" s="41"/>
      <c r="O23" s="40"/>
      <c r="P23" s="40"/>
      <c r="Q23" s="40"/>
      <c r="R23" s="41"/>
    </row>
    <row r="24" spans="1:21" ht="16.5" x14ac:dyDescent="0.3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7">B24/12</f>
        <v>0</v>
      </c>
      <c r="F24" s="47">
        <f t="shared" si="7"/>
        <v>0</v>
      </c>
      <c r="G24" s="47">
        <f t="shared" si="7"/>
        <v>0</v>
      </c>
      <c r="H24" s="47">
        <f t="shared" si="7"/>
        <v>0</v>
      </c>
      <c r="I24" s="47">
        <f t="shared" si="7"/>
        <v>0</v>
      </c>
      <c r="J24" s="39">
        <f t="shared" si="5"/>
        <v>0</v>
      </c>
      <c r="K24" s="40"/>
      <c r="L24" s="40"/>
      <c r="M24" s="50"/>
      <c r="N24" s="49"/>
      <c r="O24" s="46"/>
      <c r="P24" s="40"/>
      <c r="Q24" s="40"/>
      <c r="R24" s="46"/>
    </row>
    <row r="25" spans="1:21" ht="16.5" x14ac:dyDescent="0.3">
      <c r="A25" s="37">
        <v>0</v>
      </c>
      <c r="B25" s="37">
        <v>0</v>
      </c>
      <c r="C25" s="37">
        <v>0</v>
      </c>
      <c r="D25" s="37">
        <v>0</v>
      </c>
      <c r="E25" s="47">
        <f t="shared" si="7"/>
        <v>0</v>
      </c>
      <c r="F25" s="47">
        <f t="shared" si="7"/>
        <v>0</v>
      </c>
      <c r="G25" s="47">
        <f t="shared" si="7"/>
        <v>0</v>
      </c>
      <c r="H25" s="47">
        <f t="shared" si="7"/>
        <v>0</v>
      </c>
      <c r="I25" s="47">
        <f t="shared" si="7"/>
        <v>0</v>
      </c>
      <c r="J25" s="39">
        <f t="shared" si="5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 x14ac:dyDescent="0.3">
      <c r="A26" s="37">
        <v>0</v>
      </c>
      <c r="B26" s="37">
        <v>0</v>
      </c>
      <c r="C26" s="37">
        <v>0</v>
      </c>
      <c r="D26" s="37">
        <v>0</v>
      </c>
      <c r="E26" s="47">
        <f t="shared" si="7"/>
        <v>0</v>
      </c>
      <c r="F26" s="47">
        <f t="shared" si="7"/>
        <v>0</v>
      </c>
      <c r="G26" s="47">
        <f t="shared" si="7"/>
        <v>0</v>
      </c>
      <c r="H26" s="47">
        <f t="shared" si="7"/>
        <v>0</v>
      </c>
      <c r="I26" s="47">
        <f t="shared" si="7"/>
        <v>0</v>
      </c>
      <c r="J26" s="39">
        <f t="shared" si="5"/>
        <v>0</v>
      </c>
      <c r="K26" s="40"/>
      <c r="L26" s="40"/>
      <c r="M26" s="50"/>
      <c r="N26" s="40"/>
      <c r="O26" s="40"/>
      <c r="P26" s="40"/>
      <c r="Q26" s="40"/>
      <c r="R26" s="40"/>
    </row>
    <row r="27" spans="1:21" ht="16.5" x14ac:dyDescent="0.3">
      <c r="A27" s="37">
        <v>0</v>
      </c>
      <c r="B27" s="37">
        <v>0</v>
      </c>
      <c r="C27" s="37">
        <v>0</v>
      </c>
      <c r="D27" s="37">
        <v>0</v>
      </c>
      <c r="E27" s="47">
        <f t="shared" si="7"/>
        <v>0</v>
      </c>
      <c r="F27" s="47">
        <f t="shared" si="7"/>
        <v>0</v>
      </c>
      <c r="G27" s="47">
        <f t="shared" si="7"/>
        <v>0</v>
      </c>
      <c r="H27" s="47">
        <f t="shared" si="7"/>
        <v>0</v>
      </c>
      <c r="I27" s="47">
        <f t="shared" si="7"/>
        <v>0</v>
      </c>
      <c r="J27" s="39">
        <f t="shared" si="5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 x14ac:dyDescent="0.3">
      <c r="A28" s="37">
        <v>0</v>
      </c>
      <c r="B28" s="37">
        <v>0</v>
      </c>
      <c r="C28" s="37">
        <v>0</v>
      </c>
      <c r="D28" s="37">
        <v>0</v>
      </c>
      <c r="E28" s="47">
        <f t="shared" si="7"/>
        <v>0</v>
      </c>
      <c r="F28" s="47">
        <f t="shared" si="7"/>
        <v>0</v>
      </c>
      <c r="G28" s="47">
        <f t="shared" si="7"/>
        <v>0</v>
      </c>
      <c r="H28" s="47">
        <f t="shared" si="7"/>
        <v>0</v>
      </c>
      <c r="I28" s="47">
        <f t="shared" si="7"/>
        <v>0</v>
      </c>
      <c r="J28" s="39">
        <f t="shared" si="5"/>
        <v>0</v>
      </c>
      <c r="K28" s="40"/>
      <c r="L28" s="40"/>
      <c r="M28" s="40"/>
      <c r="N28" s="40"/>
      <c r="O28" s="40"/>
      <c r="P28" s="40"/>
      <c r="Q28" s="40"/>
      <c r="R28" s="40"/>
    </row>
    <row r="29" spans="1:21" ht="16.5" x14ac:dyDescent="0.3">
      <c r="A29" s="37">
        <v>0</v>
      </c>
      <c r="B29" s="37">
        <v>0</v>
      </c>
      <c r="C29" s="37">
        <v>0</v>
      </c>
      <c r="D29" s="37">
        <v>0</v>
      </c>
      <c r="E29" s="47">
        <f t="shared" si="7"/>
        <v>0</v>
      </c>
      <c r="F29" s="47">
        <f t="shared" si="1"/>
        <v>0</v>
      </c>
      <c r="G29" s="47">
        <f t="shared" si="2"/>
        <v>0</v>
      </c>
      <c r="H29" s="47">
        <f t="shared" si="3"/>
        <v>0</v>
      </c>
      <c r="I29" s="45">
        <f t="shared" ref="I29:I30" si="8">G29*H29</f>
        <v>0</v>
      </c>
      <c r="J29" s="39">
        <f t="shared" si="5"/>
        <v>0</v>
      </c>
      <c r="K29" s="40"/>
      <c r="L29" s="40"/>
      <c r="M29" s="40"/>
      <c r="N29" s="40"/>
      <c r="O29" s="40"/>
      <c r="P29" s="51"/>
      <c r="Q29" s="51"/>
      <c r="R29" s="40"/>
    </row>
    <row r="30" spans="1:21" ht="16.5" x14ac:dyDescent="0.3">
      <c r="A30" s="37">
        <v>0</v>
      </c>
      <c r="B30" s="37">
        <v>0</v>
      </c>
      <c r="C30" s="37">
        <v>0</v>
      </c>
      <c r="D30" s="37">
        <v>0</v>
      </c>
      <c r="E30" s="47">
        <f t="shared" si="7"/>
        <v>0</v>
      </c>
      <c r="F30" s="47">
        <f t="shared" si="1"/>
        <v>0</v>
      </c>
      <c r="G30" s="47">
        <f t="shared" si="2"/>
        <v>0</v>
      </c>
      <c r="H30" s="47">
        <f t="shared" si="3"/>
        <v>0</v>
      </c>
      <c r="I30" s="45">
        <f t="shared" si="8"/>
        <v>0</v>
      </c>
      <c r="J30" s="39">
        <f t="shared" si="5"/>
        <v>0</v>
      </c>
      <c r="K30" s="40"/>
      <c r="L30" s="40"/>
      <c r="M30" s="40"/>
      <c r="N30" s="40"/>
      <c r="O30" s="40"/>
      <c r="P30" s="52"/>
      <c r="Q30" s="52"/>
      <c r="R30" s="40"/>
    </row>
    <row r="33" spans="13:17" x14ac:dyDescent="0.25">
      <c r="M33" s="6"/>
      <c r="P33" s="53"/>
      <c r="Q33" s="5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A7" sqref="A7:D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5" customWidth="1"/>
    <col min="4" max="4" width="12.5703125" style="15" bestFit="1" customWidth="1"/>
    <col min="5" max="5" width="14.28515625" bestFit="1" customWidth="1"/>
  </cols>
  <sheetData>
    <row r="1" spans="1:5" x14ac:dyDescent="0.25">
      <c r="A1" s="10"/>
      <c r="B1" s="11"/>
      <c r="C1" s="12"/>
      <c r="D1" s="13"/>
    </row>
    <row r="2" spans="1:5" x14ac:dyDescent="0.25">
      <c r="A2" s="14"/>
      <c r="D2" s="16"/>
    </row>
    <row r="3" spans="1:5" x14ac:dyDescent="0.25">
      <c r="A3" s="14" t="s">
        <v>13</v>
      </c>
      <c r="B3" s="17"/>
      <c r="C3" s="18">
        <v>62500</v>
      </c>
      <c r="D3" s="21" t="s">
        <v>76</v>
      </c>
      <c r="E3" s="6" t="s">
        <v>84</v>
      </c>
    </row>
    <row r="4" spans="1:5" ht="30" x14ac:dyDescent="0.25">
      <c r="A4" s="20" t="s">
        <v>14</v>
      </c>
      <c r="B4" s="17"/>
      <c r="C4" s="18">
        <v>3000</v>
      </c>
      <c r="D4" s="21"/>
    </row>
    <row r="5" spans="1:5" x14ac:dyDescent="0.25">
      <c r="A5" s="14" t="s">
        <v>15</v>
      </c>
      <c r="B5" s="17"/>
      <c r="C5" s="18">
        <f>C3-C4</f>
        <v>59500</v>
      </c>
      <c r="D5" s="21"/>
    </row>
    <row r="6" spans="1:5" x14ac:dyDescent="0.25">
      <c r="A6" s="14" t="s">
        <v>16</v>
      </c>
      <c r="B6" s="17"/>
      <c r="C6" s="18">
        <f>C4</f>
        <v>3000</v>
      </c>
      <c r="D6" s="21"/>
    </row>
    <row r="7" spans="1:5" x14ac:dyDescent="0.25">
      <c r="A7" s="14" t="s">
        <v>17</v>
      </c>
      <c r="B7" s="22"/>
      <c r="C7" s="23">
        <f>D7-D8</f>
        <v>55</v>
      </c>
      <c r="D7" s="23">
        <v>2024</v>
      </c>
    </row>
    <row r="8" spans="1:5" x14ac:dyDescent="0.25">
      <c r="A8" s="14" t="s">
        <v>18</v>
      </c>
      <c r="B8" s="22"/>
      <c r="C8" s="23">
        <f>C9-C7</f>
        <v>5</v>
      </c>
      <c r="D8" s="23">
        <v>1969</v>
      </c>
    </row>
    <row r="9" spans="1:5" x14ac:dyDescent="0.25">
      <c r="A9" s="14" t="s">
        <v>19</v>
      </c>
      <c r="B9" s="22"/>
      <c r="C9" s="23">
        <v>60</v>
      </c>
      <c r="D9" s="23"/>
    </row>
    <row r="10" spans="1:5" ht="30" x14ac:dyDescent="0.25">
      <c r="A10" s="20" t="s">
        <v>20</v>
      </c>
      <c r="B10" s="22"/>
      <c r="C10" s="23">
        <f>90*C7/C9</f>
        <v>82.5</v>
      </c>
      <c r="D10" s="23"/>
    </row>
    <row r="11" spans="1:5" x14ac:dyDescent="0.25">
      <c r="A11" s="14"/>
      <c r="B11" s="24"/>
      <c r="C11" s="25">
        <f>C10%</f>
        <v>0.82499999999999996</v>
      </c>
      <c r="D11" s="25"/>
    </row>
    <row r="12" spans="1:5" x14ac:dyDescent="0.25">
      <c r="A12" s="14" t="s">
        <v>21</v>
      </c>
      <c r="B12" s="17"/>
      <c r="C12" s="18">
        <f>C6*C11</f>
        <v>2475</v>
      </c>
      <c r="D12" s="21"/>
    </row>
    <row r="13" spans="1:5" x14ac:dyDescent="0.25">
      <c r="A13" s="14" t="s">
        <v>22</v>
      </c>
      <c r="B13" s="17"/>
      <c r="C13" s="18">
        <f>C6-C12</f>
        <v>525</v>
      </c>
      <c r="D13" s="21"/>
    </row>
    <row r="14" spans="1:5" x14ac:dyDescent="0.25">
      <c r="A14" s="14" t="s">
        <v>15</v>
      </c>
      <c r="B14" s="17"/>
      <c r="C14" s="18">
        <f>C5</f>
        <v>59500</v>
      </c>
      <c r="D14" s="21"/>
    </row>
    <row r="15" spans="1:5" x14ac:dyDescent="0.25">
      <c r="B15" s="17"/>
      <c r="C15" s="18"/>
      <c r="D15" s="21"/>
    </row>
    <row r="16" spans="1:5" x14ac:dyDescent="0.25">
      <c r="A16" s="26" t="s">
        <v>23</v>
      </c>
      <c r="B16" s="27"/>
      <c r="C16" s="19">
        <f>C14+C13</f>
        <v>60025</v>
      </c>
      <c r="D16" s="21"/>
    </row>
    <row r="17" spans="1:5" x14ac:dyDescent="0.25">
      <c r="B17" s="22"/>
      <c r="C17" s="23"/>
      <c r="D17" s="23"/>
    </row>
    <row r="18" spans="1:5" x14ac:dyDescent="0.25">
      <c r="A18" s="70" t="str">
        <f>E3</f>
        <v>ACA</v>
      </c>
      <c r="B18" s="7"/>
      <c r="C18" s="28">
        <v>831</v>
      </c>
      <c r="D18" s="23"/>
    </row>
    <row r="19" spans="1:5" x14ac:dyDescent="0.25">
      <c r="A19" s="14" t="s">
        <v>74</v>
      </c>
      <c r="B19" s="6"/>
      <c r="C19" s="29">
        <f>C18*C16</f>
        <v>49880775</v>
      </c>
      <c r="D19" s="71"/>
      <c r="E19" s="64"/>
    </row>
    <row r="20" spans="1:5" x14ac:dyDescent="0.25">
      <c r="A20" s="14" t="s">
        <v>24</v>
      </c>
      <c r="C20" s="30">
        <f>C19*90%</f>
        <v>44892697.5</v>
      </c>
      <c r="D20" s="29"/>
      <c r="E20" s="64"/>
    </row>
    <row r="21" spans="1:5" x14ac:dyDescent="0.25">
      <c r="A21" s="14" t="s">
        <v>25</v>
      </c>
      <c r="C21" s="30">
        <f>C19*80%</f>
        <v>39904620</v>
      </c>
      <c r="D21" s="30"/>
      <c r="E21" s="64"/>
    </row>
    <row r="22" spans="1:5" x14ac:dyDescent="0.25">
      <c r="A22" s="14"/>
      <c r="D22" s="23"/>
    </row>
    <row r="23" spans="1:5" x14ac:dyDescent="0.25">
      <c r="A23" s="31" t="s">
        <v>26</v>
      </c>
      <c r="B23" s="32"/>
      <c r="C23" s="33">
        <f>C4*C18</f>
        <v>2493000</v>
      </c>
      <c r="D23" s="33"/>
    </row>
    <row r="24" spans="1:5" x14ac:dyDescent="0.25">
      <c r="A24" s="14" t="s">
        <v>27</v>
      </c>
    </row>
    <row r="25" spans="1:5" x14ac:dyDescent="0.25">
      <c r="A25" s="34" t="s">
        <v>28</v>
      </c>
      <c r="B25" s="15"/>
      <c r="C25" s="30">
        <f>C19*0.025/12</f>
        <v>103918.28125</v>
      </c>
      <c r="D25" s="30"/>
      <c r="E25" s="30"/>
    </row>
    <row r="26" spans="1:5" x14ac:dyDescent="0.25">
      <c r="C26" s="30"/>
      <c r="D26" s="30"/>
    </row>
    <row r="27" spans="1:5" x14ac:dyDescent="0.25">
      <c r="C27" s="30"/>
      <c r="D27" s="30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5"/>
    </row>
    <row r="59" spans="1:1" ht="15.75" x14ac:dyDescent="0.25">
      <c r="A59" s="36"/>
    </row>
    <row r="60" spans="1:1" ht="15.75" x14ac:dyDescent="0.25">
      <c r="A60" s="36"/>
    </row>
    <row r="61" spans="1:1" ht="15.75" x14ac:dyDescent="0.25">
      <c r="A61" s="36"/>
    </row>
    <row r="62" spans="1:1" ht="15.75" x14ac:dyDescent="0.25">
      <c r="A62" s="36"/>
    </row>
    <row r="63" spans="1:1" ht="15.75" x14ac:dyDescent="0.25">
      <c r="A63" s="36"/>
    </row>
    <row r="64" spans="1:1" ht="15.75" x14ac:dyDescent="0.25">
      <c r="A64" s="36"/>
    </row>
    <row r="65" spans="1:1" ht="15.75" x14ac:dyDescent="0.25">
      <c r="A65" s="36"/>
    </row>
    <row r="84" spans="3:3" x14ac:dyDescent="0.25">
      <c r="C84" s="15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F1" sqref="F1:T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5" t="s">
        <v>8</v>
      </c>
      <c r="G1" s="75" t="s">
        <v>11</v>
      </c>
      <c r="H1" s="75" t="s">
        <v>12</v>
      </c>
      <c r="I1" s="75" t="s">
        <v>2</v>
      </c>
      <c r="J1" s="75" t="s">
        <v>3</v>
      </c>
      <c r="K1" s="76"/>
      <c r="L1" s="76"/>
      <c r="M1" s="76"/>
      <c r="N1" s="76" t="s">
        <v>7</v>
      </c>
      <c r="O1" s="76" t="s">
        <v>4</v>
      </c>
      <c r="P1" s="76" t="s">
        <v>5</v>
      </c>
      <c r="Q1" s="76" t="s">
        <v>6</v>
      </c>
      <c r="R1" s="76" t="s">
        <v>1</v>
      </c>
      <c r="S1" s="76"/>
      <c r="T1" s="76"/>
    </row>
    <row r="2" spans="1:20" x14ac:dyDescent="0.25">
      <c r="A2" s="4">
        <v>1</v>
      </c>
      <c r="B2" s="4">
        <f t="shared" ref="B2:B16" si="0">Q2</f>
        <v>592.19939999999997</v>
      </c>
      <c r="C2" s="4">
        <f t="shared" ref="C2:C16" si="1">B2*1.2</f>
        <v>710.63927999999999</v>
      </c>
      <c r="D2" s="4">
        <f t="shared" ref="D2:D16" si="2">C2*1.2</f>
        <v>852.76713599999994</v>
      </c>
      <c r="E2" s="5">
        <f t="shared" ref="E2:E16" si="3">R2</f>
        <v>27725000</v>
      </c>
      <c r="F2" s="73">
        <f t="shared" ref="F2:F15" si="4">ROUND((E2/B2),0)</f>
        <v>46817</v>
      </c>
      <c r="G2" s="73">
        <f t="shared" ref="G2:G15" si="5">ROUND((E2/C2),0)</f>
        <v>39014</v>
      </c>
      <c r="H2" s="73">
        <f t="shared" ref="H2:H15" si="6">ROUND((E2/D2),0)</f>
        <v>32512</v>
      </c>
      <c r="I2" s="73">
        <f t="shared" ref="I2:I15" si="7">T2</f>
        <v>7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>66.02*10.764</f>
        <v>710.63927999999987</v>
      </c>
      <c r="Q2" s="7">
        <f t="shared" ref="Q2:Q10" si="9">P2/1.2</f>
        <v>592.19939999999997</v>
      </c>
      <c r="R2" s="74">
        <v>27725000</v>
      </c>
      <c r="S2" s="74" t="s">
        <v>85</v>
      </c>
      <c r="T2" s="7">
        <v>7</v>
      </c>
    </row>
    <row r="3" spans="1:20" x14ac:dyDescent="0.25">
      <c r="A3" s="4">
        <v>2</v>
      </c>
      <c r="B3" s="4">
        <f t="shared" si="0"/>
        <v>874</v>
      </c>
      <c r="C3" s="4">
        <f t="shared" si="1"/>
        <v>1048.8</v>
      </c>
      <c r="D3" s="4">
        <f t="shared" si="2"/>
        <v>1258.56</v>
      </c>
      <c r="E3" s="5">
        <f t="shared" si="3"/>
        <v>30000000</v>
      </c>
      <c r="F3" s="73">
        <f t="shared" si="4"/>
        <v>34325</v>
      </c>
      <c r="G3" s="73">
        <f t="shared" si="5"/>
        <v>28604</v>
      </c>
      <c r="H3" s="73">
        <f t="shared" si="6"/>
        <v>23837</v>
      </c>
      <c r="I3" s="73">
        <f t="shared" si="7"/>
        <v>7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ref="P2:P10" si="10">O3/1.2</f>
        <v>0</v>
      </c>
      <c r="Q3" s="7">
        <v>874</v>
      </c>
      <c r="R3" s="74">
        <v>30000000</v>
      </c>
      <c r="S3" s="74" t="s">
        <v>86</v>
      </c>
      <c r="T3" s="7">
        <v>7</v>
      </c>
    </row>
    <row r="4" spans="1:20" x14ac:dyDescent="0.25">
      <c r="A4" s="4">
        <v>3</v>
      </c>
      <c r="B4" s="4">
        <f t="shared" si="0"/>
        <v>728.33333333333337</v>
      </c>
      <c r="C4" s="4">
        <f t="shared" si="1"/>
        <v>874</v>
      </c>
      <c r="D4" s="4">
        <f t="shared" si="2"/>
        <v>1048.8</v>
      </c>
      <c r="E4" s="5">
        <f t="shared" si="3"/>
        <v>44000000</v>
      </c>
      <c r="F4" s="73">
        <f t="shared" si="4"/>
        <v>60412</v>
      </c>
      <c r="G4" s="73">
        <f t="shared" si="5"/>
        <v>50343</v>
      </c>
      <c r="H4" s="73">
        <f t="shared" si="6"/>
        <v>41953</v>
      </c>
      <c r="I4" s="73">
        <f t="shared" si="7"/>
        <v>8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874</v>
      </c>
      <c r="Q4" s="7">
        <f t="shared" si="9"/>
        <v>728.33333333333337</v>
      </c>
      <c r="R4" s="74">
        <v>44000000</v>
      </c>
      <c r="S4" s="74" t="s">
        <v>87</v>
      </c>
      <c r="T4" s="7">
        <v>8</v>
      </c>
    </row>
    <row r="5" spans="1:20" x14ac:dyDescent="0.25">
      <c r="A5" s="4">
        <v>4</v>
      </c>
      <c r="B5" s="4">
        <f t="shared" si="0"/>
        <v>1750</v>
      </c>
      <c r="C5" s="4">
        <f t="shared" si="1"/>
        <v>2100</v>
      </c>
      <c r="D5" s="4">
        <f t="shared" si="2"/>
        <v>2520</v>
      </c>
      <c r="E5" s="5">
        <f t="shared" si="3"/>
        <v>105000000</v>
      </c>
      <c r="F5" s="4">
        <f t="shared" si="4"/>
        <v>60000</v>
      </c>
      <c r="G5" s="4">
        <f t="shared" si="5"/>
        <v>50000</v>
      </c>
      <c r="H5" s="4">
        <f t="shared" si="6"/>
        <v>41667</v>
      </c>
      <c r="I5" s="4">
        <f t="shared" si="7"/>
        <v>0</v>
      </c>
      <c r="J5" s="4">
        <f t="shared" si="8"/>
        <v>0</v>
      </c>
      <c r="O5">
        <v>0</v>
      </c>
      <c r="P5">
        <v>2100</v>
      </c>
      <c r="Q5">
        <f t="shared" si="9"/>
        <v>1750</v>
      </c>
      <c r="R5" s="2">
        <v>105000000</v>
      </c>
      <c r="S5" s="2"/>
    </row>
    <row r="6" spans="1:20" x14ac:dyDescent="0.25">
      <c r="A6" s="4">
        <v>5</v>
      </c>
      <c r="B6" s="4">
        <f t="shared" si="0"/>
        <v>1350</v>
      </c>
      <c r="C6" s="4">
        <f t="shared" si="1"/>
        <v>1620</v>
      </c>
      <c r="D6" s="4">
        <f t="shared" si="2"/>
        <v>1944</v>
      </c>
      <c r="E6" s="5">
        <f t="shared" si="3"/>
        <v>95000000</v>
      </c>
      <c r="F6" s="4">
        <f t="shared" si="4"/>
        <v>70370</v>
      </c>
      <c r="G6" s="4">
        <f t="shared" si="5"/>
        <v>58642</v>
      </c>
      <c r="H6" s="4">
        <f t="shared" si="6"/>
        <v>48868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1350</v>
      </c>
      <c r="R6" s="2">
        <v>95000000</v>
      </c>
      <c r="S6" s="2"/>
    </row>
    <row r="7" spans="1:20" x14ac:dyDescent="0.25">
      <c r="A7" s="4">
        <v>6</v>
      </c>
      <c r="B7" s="4">
        <f t="shared" si="0"/>
        <v>874</v>
      </c>
      <c r="C7" s="4">
        <f t="shared" si="1"/>
        <v>1048.8</v>
      </c>
      <c r="D7" s="4">
        <f t="shared" si="2"/>
        <v>1258.56</v>
      </c>
      <c r="E7" s="5">
        <f t="shared" si="3"/>
        <v>30500000</v>
      </c>
      <c r="F7" s="73">
        <f t="shared" si="4"/>
        <v>34897</v>
      </c>
      <c r="G7" s="73">
        <f t="shared" si="5"/>
        <v>29081</v>
      </c>
      <c r="H7" s="73">
        <f t="shared" si="6"/>
        <v>24234</v>
      </c>
      <c r="I7" s="73">
        <f t="shared" si="7"/>
        <v>4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874</v>
      </c>
      <c r="R7" s="74">
        <v>30500000</v>
      </c>
      <c r="S7" s="74" t="s">
        <v>90</v>
      </c>
      <c r="T7" s="7">
        <v>4</v>
      </c>
    </row>
    <row r="8" spans="1:20" x14ac:dyDescent="0.25">
      <c r="A8" s="4">
        <v>7</v>
      </c>
      <c r="B8" s="4">
        <f t="shared" si="0"/>
        <v>592.19939999999997</v>
      </c>
      <c r="C8" s="4">
        <f t="shared" si="1"/>
        <v>710.63927999999999</v>
      </c>
      <c r="D8" s="4">
        <f t="shared" si="2"/>
        <v>852.76713599999994</v>
      </c>
      <c r="E8" s="5">
        <f t="shared" si="3"/>
        <v>21500000</v>
      </c>
      <c r="F8" s="73">
        <f t="shared" si="4"/>
        <v>36305</v>
      </c>
      <c r="G8" s="73">
        <f t="shared" si="5"/>
        <v>30254</v>
      </c>
      <c r="H8" s="73">
        <f t="shared" si="6"/>
        <v>25212</v>
      </c>
      <c r="I8" s="73">
        <f t="shared" si="7"/>
        <v>2</v>
      </c>
      <c r="J8" s="73">
        <f t="shared" si="8"/>
        <v>0</v>
      </c>
      <c r="K8" s="7"/>
      <c r="L8" s="7"/>
      <c r="M8" s="7"/>
      <c r="N8" s="7"/>
      <c r="O8" s="7">
        <v>0</v>
      </c>
      <c r="P8" s="7">
        <f>66.02*10.764</f>
        <v>710.63927999999987</v>
      </c>
      <c r="Q8" s="7">
        <f t="shared" si="9"/>
        <v>592.19939999999997</v>
      </c>
      <c r="R8" s="74">
        <v>21500000</v>
      </c>
      <c r="S8" s="74" t="s">
        <v>91</v>
      </c>
      <c r="T8" s="7">
        <v>2</v>
      </c>
    </row>
    <row r="9" spans="1:20" x14ac:dyDescent="0.25">
      <c r="A9" s="4">
        <v>8</v>
      </c>
      <c r="B9" s="4">
        <f t="shared" si="0"/>
        <v>874.30589999999995</v>
      </c>
      <c r="C9" s="4">
        <f t="shared" si="1"/>
        <v>1049.1670799999999</v>
      </c>
      <c r="D9" s="4">
        <f t="shared" si="2"/>
        <v>1259.0004959999999</v>
      </c>
      <c r="E9" s="5">
        <f t="shared" si="3"/>
        <v>32000000</v>
      </c>
      <c r="F9" s="73">
        <f t="shared" si="4"/>
        <v>36600</v>
      </c>
      <c r="G9" s="73">
        <f t="shared" si="5"/>
        <v>30500</v>
      </c>
      <c r="H9" s="73">
        <f t="shared" si="6"/>
        <v>25417</v>
      </c>
      <c r="I9" s="73">
        <f t="shared" si="7"/>
        <v>2</v>
      </c>
      <c r="J9" s="73">
        <f t="shared" si="8"/>
        <v>0</v>
      </c>
      <c r="K9" s="7"/>
      <c r="L9" s="7"/>
      <c r="M9" s="7"/>
      <c r="N9" s="7"/>
      <c r="O9" s="7">
        <v>0</v>
      </c>
      <c r="P9" s="7">
        <f>97.47*10.764</f>
        <v>1049.1670799999999</v>
      </c>
      <c r="Q9" s="7">
        <f t="shared" si="9"/>
        <v>874.30589999999995</v>
      </c>
      <c r="R9" s="74">
        <v>32000000</v>
      </c>
      <c r="S9" s="74" t="s">
        <v>92</v>
      </c>
      <c r="T9" s="7">
        <v>2</v>
      </c>
    </row>
    <row r="10" spans="1:20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89</v>
      </c>
    </row>
    <row r="24" spans="1:19" s="9" customFormat="1" x14ac:dyDescent="0.25">
      <c r="F24" s="67"/>
    </row>
    <row r="25" spans="1:19" s="9" customFormat="1" x14ac:dyDescent="0.25">
      <c r="F25" s="68"/>
    </row>
    <row r="26" spans="1:19" s="9" customFormat="1" x14ac:dyDescent="0.25">
      <c r="F26" s="68"/>
    </row>
    <row r="27" spans="1:19" s="9" customFormat="1" x14ac:dyDescent="0.25">
      <c r="F27" s="51" t="s">
        <v>71</v>
      </c>
      <c r="G27" s="51">
        <v>825</v>
      </c>
    </row>
    <row r="28" spans="1:19" s="9" customFormat="1" x14ac:dyDescent="0.25">
      <c r="C28" s="66" t="s">
        <v>75</v>
      </c>
      <c r="D28" s="66" t="s">
        <v>88</v>
      </c>
      <c r="F28" s="51" t="s">
        <v>84</v>
      </c>
      <c r="G28" s="51">
        <v>831</v>
      </c>
    </row>
    <row r="29" spans="1:19" s="9" customFormat="1" x14ac:dyDescent="0.25">
      <c r="C29" s="66" t="s">
        <v>1</v>
      </c>
      <c r="D29" s="66">
        <v>43500000</v>
      </c>
      <c r="F29" s="51" t="s">
        <v>72</v>
      </c>
      <c r="G29" s="51">
        <v>997</v>
      </c>
      <c r="H29" s="9">
        <f>G29/G28</f>
        <v>1.1997593261131168</v>
      </c>
      <c r="I29" s="9">
        <f>D29/G28</f>
        <v>52346.570397111915</v>
      </c>
    </row>
    <row r="30" spans="1:19" s="9" customFormat="1" x14ac:dyDescent="0.25">
      <c r="F30" s="51" t="s">
        <v>73</v>
      </c>
      <c r="G30" s="51">
        <v>60000</v>
      </c>
    </row>
    <row r="31" spans="1:19" s="9" customFormat="1" x14ac:dyDescent="0.25">
      <c r="C31" s="69"/>
      <c r="D31" s="69"/>
      <c r="F31" s="69" t="s">
        <v>74</v>
      </c>
      <c r="G31" s="69">
        <f>G28*G30</f>
        <v>49860000</v>
      </c>
      <c r="H31" s="9">
        <f>G31/D29</f>
        <v>1.146206896551724</v>
      </c>
    </row>
    <row r="32" spans="1:19" s="9" customFormat="1" x14ac:dyDescent="0.25">
      <c r="C32" s="69"/>
      <c r="D32" s="69"/>
      <c r="F32" s="69" t="s">
        <v>24</v>
      </c>
      <c r="G32" s="69">
        <f>G31*90%</f>
        <v>44874000</v>
      </c>
    </row>
    <row r="33" spans="3:7" s="9" customFormat="1" x14ac:dyDescent="0.25">
      <c r="C33" s="69"/>
      <c r="D33" s="69"/>
      <c r="F33" s="69" t="s">
        <v>25</v>
      </c>
      <c r="G33" s="69">
        <f>G31*80%</f>
        <v>39888000</v>
      </c>
    </row>
    <row r="34" spans="3:7" s="9" customFormat="1" x14ac:dyDescent="0.25">
      <c r="C34" s="69"/>
      <c r="D34" s="69"/>
    </row>
    <row r="35" spans="3:7" s="9" customFormat="1" x14ac:dyDescent="0.25">
      <c r="C35" s="69"/>
      <c r="D35" s="69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2024-10-04T12:41:31Z</dcterms:modified>
</cp:coreProperties>
</file>