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BHAVNAGAR DARBARGADH\Arif Masani\"/>
    </mc:Choice>
  </mc:AlternateContent>
  <xr:revisionPtr revIDLastSave="0" documentId="13_ncr:1_{8835B901-B403-46E5-B0C2-1C3D739F8D4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40" i="4" l="1"/>
  <c r="H39" i="4"/>
  <c r="I19" i="4"/>
  <c r="I18" i="4"/>
  <c r="E38" i="4"/>
  <c r="F38" i="4" s="1"/>
  <c r="AA28" i="4"/>
  <c r="AA26" i="4"/>
  <c r="Y15" i="4"/>
  <c r="E43" i="4"/>
  <c r="E42" i="4"/>
  <c r="P8" i="4"/>
  <c r="P2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H21" i="4" l="1"/>
  <c r="G29" i="4"/>
  <c r="P12" i="4" l="1"/>
  <c r="P11" i="4"/>
  <c r="P10" i="4"/>
  <c r="Q9" i="4"/>
  <c r="Q8" i="4"/>
  <c r="P7" i="4"/>
  <c r="P6" i="4"/>
  <c r="P5" i="4"/>
  <c r="Q5" i="4" s="1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<sst xmlns="http://schemas.openxmlformats.org/spreadsheetml/2006/main" count="43" uniqueCount="34">
  <si>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</si>
  <si>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</si>
  <si>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</si>
  <si>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</si>
  <si>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</si>
  <si>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</si>
  <si>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</si>
  <si>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</si>
  <si>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</si>
  <si>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</si>
  <si>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</si>
  <si>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</si>
  <si>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</si>
  <si>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602, 6th Floor, Krimson Aurum , Dhingra CHSL, 15th road , Santacruz West, Mumbai, 400054,</t>
  </si>
  <si>
    <t>ca</t>
  </si>
  <si>
    <t>rate</t>
  </si>
  <si>
    <t>fmv</t>
  </si>
  <si>
    <t>Previous report  - 2019</t>
  </si>
  <si>
    <t>50000/- on ca</t>
  </si>
  <si>
    <t>mca</t>
  </si>
  <si>
    <t>DB</t>
  </si>
  <si>
    <t>CB</t>
  </si>
  <si>
    <t>21.08.2024</t>
  </si>
  <si>
    <t>08.07.24</t>
  </si>
  <si>
    <t>14.06.24</t>
  </si>
  <si>
    <t>12.07.24</t>
  </si>
  <si>
    <t>sa</t>
  </si>
  <si>
    <t>rate on ca</t>
  </si>
  <si>
    <t>bua</t>
  </si>
  <si>
    <t>previous ca</t>
  </si>
  <si>
    <t>weightage remark</t>
  </si>
  <si>
    <t>oc - 2014</t>
  </si>
  <si>
    <t>vastukala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</si>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</sst>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  <xf numFmtId="0" fontId="1" fillId="4" borderId="0" xfId="0" applyFont="1" applyFill="1"/>
    <xf numFmtId="0" fontId="0" fillId="4" borderId="0" xfId="0" applyFill="1"/>
    <xf numFmtId="4" fontId="0" fillId="4" borderId="0" xfId="0" applyNumberFormat="1" applyFill="1"/>
    <xf numFmtId="4" fontId="0" fillId="3" borderId="0" xfId="0" applyNumberFormat="1" applyFill="1"/>
    <xf numFmtId="0" fontId="0" fillId="3" borderId="0" xfId="0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20</xdr:row>
      <xdr:rowOff>152400</xdr:rowOff>
    </xdr:from>
    <xdr:to>
      <xdr:col>24</xdr:col>
      <xdr:colOff>563021</xdr:colOff>
      <xdr:row>56</xdr:row>
      <xdr:rowOff>153357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7AA23-73C8-4B4A-B214-41384FB0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025" y="4533900"/>
          <a:ext cx="7497221" cy="68589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02A063-7F9F-42CA-9B30-E99EA469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AAFA9-FF21-43AE-8DAD-AFDDA27E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880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410823</xdr:colOff>
      <xdr:row>47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D89FA-EE3E-43CF-B14E-E2F4C319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45223" cy="86594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5B97C-028F-4226-B8C8-EFD7BCEC5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2F485F-2078-400F-BAD5-76AE7830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17C56F-B29D-43A2-8104-29183193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34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17B5A-37B4-4B3F-88BB-7858C39EF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8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144045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5DE802-A49A-49E4-847F-239D8322B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383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01988-752C-4026-A651-78DB93DA0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344139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936678-42B8-4B79-BA86-C592AC5C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78539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B80CA-7150-4FA4-9062-8292AB4FA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39637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DCDCFA-2F74-4E99-B148-8193CFC76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012437" cy="7268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3"/>
  <sheetViews>
    <sheetView tabSelected="1" zoomScaleNormal="100" workbookViewId="0">
      <selection activeCell="I7" sqref="I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5" customWidth="1"/>
    <col min="7" max="7" width="9.85546875" customWidth="1"/>
    <col min="8" max="8" width="10.85546875" customWidth="1"/>
    <col min="9" max="9" width="16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85546875" customWidth="1"/>
  </cols>
  <sheetData>
    <row r="1" spans="1:25" s="1" customFormat="1" ht="60" x14ac:dyDescent="0.25">
      <c r="A1" s="2" t="s">
        <v>0</v>
      </c>
      <c r="B1" s="2" t="s">
        <v>6</v>
      </c>
      <c r="C1" s="7" t="s">
        <v>9</v>
      </c>
      <c r="D1" s="7" t="s">
        <v>10</v>
      </c>
      <c r="E1" s="7" t="s">
        <v>1</v>
      </c>
      <c r="F1" s="7" t="s">
        <v>8</v>
      </c>
      <c r="G1" s="7" t="s">
        <v>11</v>
      </c>
      <c r="H1" s="7" t="s">
        <v>12</v>
      </c>
      <c r="I1" s="7" t="s">
        <v>2</v>
      </c>
      <c r="J1" s="7" t="s">
        <v>3</v>
      </c>
      <c r="K1" s="20"/>
      <c r="L1" s="20"/>
      <c r="M1" s="20"/>
      <c r="N1" s="20" t="s">
        <v>7</v>
      </c>
      <c r="O1" s="20" t="s">
        <v>4</v>
      </c>
      <c r="P1" s="20" t="s">
        <v>5</v>
      </c>
      <c r="Q1" s="20" t="s">
        <v>6</v>
      </c>
      <c r="R1" s="20" t="s">
        <v>1</v>
      </c>
      <c r="S1" s="20" t="s">
        <v>3</v>
      </c>
      <c r="T1" s="20"/>
      <c r="U1" s="20"/>
      <c r="V1" s="20"/>
      <c r="W1" s="20"/>
      <c r="X1" s="20"/>
      <c r="Y1" s="20"/>
    </row>
    <row r="2" spans="1:25" x14ac:dyDescent="0.25">
      <c r="A2" s="3">
        <f t="shared" ref="A2:A15" si="0">N2</f>
        <v>0</v>
      </c>
      <c r="B2" s="3">
        <f t="shared" ref="B2:B15" si="1">Q2</f>
        <v>1740.18</v>
      </c>
      <c r="C2" s="8">
        <f>B2*1.2</f>
        <v>2088.2159999999999</v>
      </c>
      <c r="D2" s="8">
        <f t="shared" ref="D2:D13" si="2">C2*1.2</f>
        <v>2505.8591999999999</v>
      </c>
      <c r="E2" s="14">
        <f t="shared" ref="E2:E13" si="3">R2</f>
        <v>116500000</v>
      </c>
      <c r="F2" s="8">
        <f t="shared" ref="F2:F13" si="4">ROUND((E2/B2),0)</f>
        <v>66947</v>
      </c>
      <c r="G2" s="8">
        <f t="shared" ref="G2:G13" si="5">ROUND((E2/C2),0)</f>
        <v>55789</v>
      </c>
      <c r="H2" s="8">
        <f t="shared" ref="H2:H13" si="6">ROUND((E2/D2),0)</f>
        <v>46491</v>
      </c>
      <c r="I2" s="8" t="e">
        <f>#REF!</f>
        <v>#REF!</v>
      </c>
      <c r="J2" s="8" t="str">
        <f t="shared" ref="J2:J13" si="7">S2</f>
        <v>21.08.2024</v>
      </c>
      <c r="K2" s="6"/>
      <c r="L2" s="6"/>
      <c r="M2" s="6"/>
      <c r="N2" s="6"/>
      <c r="O2" s="6">
        <v>0</v>
      </c>
      <c r="P2" s="6">
        <f>194*10.764</f>
        <v>2088.2159999999999</v>
      </c>
      <c r="Q2" s="6">
        <f t="shared" ref="Q2:Q9" si="8">P2/1.2</f>
        <v>1740.18</v>
      </c>
      <c r="R2" s="19">
        <v>116500000</v>
      </c>
      <c r="S2" s="6" t="s">
        <v>22</v>
      </c>
      <c r="T2" s="6"/>
      <c r="U2" s="6"/>
      <c r="V2" s="6"/>
      <c r="W2" s="6"/>
      <c r="X2" s="6"/>
      <c r="Y2" s="6"/>
    </row>
    <row r="3" spans="1:25" x14ac:dyDescent="0.25">
      <c r="A3" s="3">
        <f t="shared" si="0"/>
        <v>0</v>
      </c>
      <c r="B3" s="3">
        <f t="shared" si="1"/>
        <v>2053.5500000000002</v>
      </c>
      <c r="C3" s="8">
        <f t="shared" ref="C3:C15" si="9">B3*1.2</f>
        <v>2464.2600000000002</v>
      </c>
      <c r="D3" s="8">
        <f t="shared" si="2"/>
        <v>2957.1120000000001</v>
      </c>
      <c r="E3" s="14">
        <f t="shared" si="3"/>
        <v>150000000</v>
      </c>
      <c r="F3" s="8">
        <f t="shared" si="4"/>
        <v>73044</v>
      </c>
      <c r="G3" s="8">
        <f t="shared" si="5"/>
        <v>60870</v>
      </c>
      <c r="H3" s="8">
        <f t="shared" si="6"/>
        <v>50725</v>
      </c>
      <c r="I3" s="8" t="e">
        <f>#REF!</f>
        <v>#REF!</v>
      </c>
      <c r="J3" s="8" t="str">
        <f t="shared" si="7"/>
        <v>08.07.24</v>
      </c>
      <c r="K3" s="6"/>
      <c r="L3" s="6"/>
      <c r="M3" s="6"/>
      <c r="N3" s="6"/>
      <c r="O3" s="6">
        <v>0</v>
      </c>
      <c r="P3" s="6">
        <f t="shared" ref="P3:P12" si="10">O3/1.2</f>
        <v>0</v>
      </c>
      <c r="Q3" s="6">
        <v>2053.5500000000002</v>
      </c>
      <c r="R3" s="19">
        <v>150000000</v>
      </c>
      <c r="S3" s="6" t="s">
        <v>23</v>
      </c>
      <c r="T3" s="6"/>
      <c r="U3" s="6"/>
      <c r="V3" s="6"/>
      <c r="W3" s="6"/>
      <c r="X3" s="6"/>
      <c r="Y3" s="6"/>
    </row>
    <row r="4" spans="1:25" x14ac:dyDescent="0.25">
      <c r="A4" s="3">
        <f t="shared" si="0"/>
        <v>0</v>
      </c>
      <c r="B4" s="3">
        <f t="shared" si="1"/>
        <v>2237</v>
      </c>
      <c r="C4" s="8">
        <f t="shared" si="9"/>
        <v>2684.4</v>
      </c>
      <c r="D4" s="8">
        <f t="shared" si="2"/>
        <v>3221.28</v>
      </c>
      <c r="E4" s="14">
        <f t="shared" si="3"/>
        <v>120000000</v>
      </c>
      <c r="F4" s="13">
        <f t="shared" si="4"/>
        <v>53643</v>
      </c>
      <c r="G4" s="8">
        <f t="shared" si="5"/>
        <v>44703</v>
      </c>
      <c r="H4" s="8">
        <f t="shared" si="6"/>
        <v>37252</v>
      </c>
      <c r="I4" s="8" t="e">
        <f>#REF!</f>
        <v>#REF!</v>
      </c>
      <c r="J4" s="8" t="str">
        <f t="shared" si="7"/>
        <v>14.06.24</v>
      </c>
      <c r="K4" s="6"/>
      <c r="L4" s="6"/>
      <c r="M4" s="6"/>
      <c r="N4" s="6"/>
      <c r="O4" s="6">
        <v>0</v>
      </c>
      <c r="P4" s="6">
        <f t="shared" si="10"/>
        <v>0</v>
      </c>
      <c r="Q4" s="6">
        <v>2237</v>
      </c>
      <c r="R4" s="18">
        <v>120000000</v>
      </c>
      <c r="S4" s="6" t="s">
        <v>24</v>
      </c>
      <c r="T4" s="9" t="s">
        <v>32</v>
      </c>
      <c r="U4" s="17" t="s">
        <v>33</v>
      </c>
      <c r="V4" s="6"/>
      <c r="W4" s="6"/>
      <c r="X4" s="6"/>
      <c r="Y4" s="6"/>
    </row>
    <row r="5" spans="1:25" x14ac:dyDescent="0.25">
      <c r="A5" s="3">
        <f t="shared" si="0"/>
        <v>0</v>
      </c>
      <c r="B5" s="3">
        <f t="shared" si="1"/>
        <v>1180.5555555555557</v>
      </c>
      <c r="C5" s="8">
        <f t="shared" si="9"/>
        <v>1416.6666666666667</v>
      </c>
      <c r="D5" s="8">
        <f t="shared" si="2"/>
        <v>1700</v>
      </c>
      <c r="E5" s="14">
        <f t="shared" si="3"/>
        <v>50000000</v>
      </c>
      <c r="F5" s="8">
        <f t="shared" si="4"/>
        <v>42353</v>
      </c>
      <c r="G5" s="8">
        <f t="shared" si="5"/>
        <v>35294</v>
      </c>
      <c r="H5" s="8">
        <f t="shared" si="6"/>
        <v>29412</v>
      </c>
      <c r="I5" s="8" t="e">
        <f>#REF!</f>
        <v>#REF!</v>
      </c>
      <c r="J5" s="8">
        <f t="shared" si="7"/>
        <v>0</v>
      </c>
      <c r="K5" s="6"/>
      <c r="L5" s="6"/>
      <c r="M5" s="6"/>
      <c r="N5" s="6"/>
      <c r="O5" s="6">
        <v>1700</v>
      </c>
      <c r="P5" s="6">
        <f t="shared" si="10"/>
        <v>1416.6666666666667</v>
      </c>
      <c r="Q5" s="6">
        <f t="shared" si="8"/>
        <v>1180.5555555555557</v>
      </c>
      <c r="R5" s="19">
        <v>50000000</v>
      </c>
      <c r="S5" s="6"/>
      <c r="T5" s="6"/>
      <c r="U5" s="6"/>
      <c r="V5" s="6"/>
      <c r="W5" s="6"/>
      <c r="X5" s="6"/>
      <c r="Y5" s="6"/>
    </row>
    <row r="6" spans="1:25" x14ac:dyDescent="0.25">
      <c r="A6" s="3">
        <f t="shared" si="0"/>
        <v>0</v>
      </c>
      <c r="B6" s="3">
        <f t="shared" si="1"/>
        <v>2350</v>
      </c>
      <c r="C6" s="8">
        <f t="shared" si="9"/>
        <v>2820</v>
      </c>
      <c r="D6" s="8">
        <f t="shared" si="2"/>
        <v>3384</v>
      </c>
      <c r="E6" s="14">
        <f t="shared" si="3"/>
        <v>180000000</v>
      </c>
      <c r="F6" s="16">
        <f t="shared" si="4"/>
        <v>76596</v>
      </c>
      <c r="G6" s="8">
        <f t="shared" si="5"/>
        <v>63830</v>
      </c>
      <c r="H6" s="8">
        <f t="shared" si="6"/>
        <v>53191</v>
      </c>
      <c r="I6" s="8" t="e">
        <f>#REF!</f>
        <v>#REF!</v>
      </c>
      <c r="J6" s="8">
        <f t="shared" si="7"/>
        <v>0</v>
      </c>
      <c r="K6" s="6"/>
      <c r="L6" s="6"/>
      <c r="M6" s="6"/>
      <c r="N6" s="6"/>
      <c r="O6" s="6">
        <v>0</v>
      </c>
      <c r="P6" s="6">
        <f t="shared" si="10"/>
        <v>0</v>
      </c>
      <c r="Q6" s="6">
        <v>2350</v>
      </c>
      <c r="R6" s="18">
        <v>180000000</v>
      </c>
      <c r="S6" s="6"/>
      <c r="T6" s="17" t="s">
        <v>33</v>
      </c>
      <c r="U6" s="6"/>
      <c r="V6" s="6"/>
      <c r="W6" s="6"/>
      <c r="X6" s="6"/>
      <c r="Y6" s="6"/>
    </row>
    <row r="7" spans="1:25" x14ac:dyDescent="0.25">
      <c r="A7" s="3">
        <f t="shared" si="0"/>
        <v>0</v>
      </c>
      <c r="B7" s="3">
        <f t="shared" si="1"/>
        <v>1800</v>
      </c>
      <c r="C7" s="8">
        <f t="shared" si="9"/>
        <v>2160</v>
      </c>
      <c r="D7" s="8">
        <f t="shared" si="2"/>
        <v>2592</v>
      </c>
      <c r="E7" s="14">
        <f t="shared" si="3"/>
        <v>125000000</v>
      </c>
      <c r="F7" s="13">
        <f t="shared" si="4"/>
        <v>69444</v>
      </c>
      <c r="G7" s="8">
        <f t="shared" si="5"/>
        <v>57870</v>
      </c>
      <c r="H7" s="8">
        <f t="shared" si="6"/>
        <v>48225</v>
      </c>
      <c r="I7" s="8" t="e">
        <f>#REF!</f>
        <v>#REF!</v>
      </c>
      <c r="J7" s="8">
        <f t="shared" si="7"/>
        <v>0</v>
      </c>
      <c r="K7" s="6"/>
      <c r="L7" s="6"/>
      <c r="M7" s="6"/>
      <c r="N7" s="6"/>
      <c r="O7" s="6">
        <v>0</v>
      </c>
      <c r="P7" s="6">
        <f t="shared" si="10"/>
        <v>0</v>
      </c>
      <c r="Q7" s="6">
        <v>1800</v>
      </c>
      <c r="R7" s="19">
        <v>125000000</v>
      </c>
      <c r="S7" s="6"/>
      <c r="T7" s="9" t="s">
        <v>32</v>
      </c>
      <c r="U7" s="6"/>
      <c r="V7" s="6"/>
      <c r="W7" s="6"/>
      <c r="X7" s="6"/>
      <c r="Y7" s="6"/>
    </row>
    <row r="8" spans="1:25" x14ac:dyDescent="0.25">
      <c r="A8" s="3">
        <f t="shared" si="0"/>
        <v>0</v>
      </c>
      <c r="B8" s="3">
        <f t="shared" si="1"/>
        <v>644.22539999999992</v>
      </c>
      <c r="C8" s="8">
        <f t="shared" si="9"/>
        <v>773.07047999999986</v>
      </c>
      <c r="D8" s="8">
        <f t="shared" si="2"/>
        <v>927.68457599999977</v>
      </c>
      <c r="E8" s="14">
        <f t="shared" si="3"/>
        <v>30000000</v>
      </c>
      <c r="F8" s="8">
        <f t="shared" si="4"/>
        <v>46568</v>
      </c>
      <c r="G8" s="8">
        <f t="shared" si="5"/>
        <v>38806</v>
      </c>
      <c r="H8" s="8">
        <f t="shared" si="6"/>
        <v>32339</v>
      </c>
      <c r="I8" s="8" t="e">
        <f>#REF!</f>
        <v>#REF!</v>
      </c>
      <c r="J8" s="8" t="str">
        <f t="shared" si="7"/>
        <v>12.07.24</v>
      </c>
      <c r="K8" s="6"/>
      <c r="L8" s="6"/>
      <c r="M8" s="6"/>
      <c r="N8" s="6"/>
      <c r="O8" s="6">
        <v>0</v>
      </c>
      <c r="P8" s="6">
        <f>71.82*10.764</f>
        <v>773.07047999999986</v>
      </c>
      <c r="Q8" s="6">
        <f t="shared" si="8"/>
        <v>644.22539999999992</v>
      </c>
      <c r="R8" s="19">
        <v>30000000</v>
      </c>
      <c r="S8" s="6" t="s">
        <v>25</v>
      </c>
      <c r="T8" s="6"/>
      <c r="U8" s="6"/>
      <c r="V8" s="6"/>
      <c r="W8" s="6"/>
      <c r="X8" s="6"/>
      <c r="Y8" s="6"/>
    </row>
    <row r="9" spans="1:25" x14ac:dyDescent="0.25">
      <c r="A9" s="3">
        <f t="shared" si="0"/>
        <v>0</v>
      </c>
      <c r="B9" s="3">
        <f t="shared" si="1"/>
        <v>2916.666666666667</v>
      </c>
      <c r="C9" s="8">
        <f t="shared" si="9"/>
        <v>3500.0000000000005</v>
      </c>
      <c r="D9" s="8">
        <f t="shared" si="2"/>
        <v>4200</v>
      </c>
      <c r="E9" s="14">
        <f t="shared" si="3"/>
        <v>190000000</v>
      </c>
      <c r="F9" s="13">
        <f t="shared" si="4"/>
        <v>65143</v>
      </c>
      <c r="G9" s="8">
        <f t="shared" si="5"/>
        <v>54286</v>
      </c>
      <c r="H9" s="8">
        <f t="shared" si="6"/>
        <v>45238</v>
      </c>
      <c r="I9" s="8" t="e">
        <f>#REF!</f>
        <v>#REF!</v>
      </c>
      <c r="J9" s="8">
        <f t="shared" si="7"/>
        <v>0</v>
      </c>
      <c r="K9" s="6"/>
      <c r="L9" s="6"/>
      <c r="M9" s="6"/>
      <c r="N9" s="6"/>
      <c r="O9" s="6">
        <v>0</v>
      </c>
      <c r="P9" s="6">
        <v>3500</v>
      </c>
      <c r="Q9" s="6">
        <f t="shared" si="8"/>
        <v>2916.666666666667</v>
      </c>
      <c r="R9" s="19">
        <v>190000000</v>
      </c>
      <c r="S9" s="6"/>
      <c r="T9" s="9" t="s">
        <v>32</v>
      </c>
      <c r="U9" s="6"/>
      <c r="V9" s="6"/>
      <c r="W9" s="6"/>
      <c r="X9" s="6"/>
      <c r="Y9" s="6"/>
    </row>
    <row r="10" spans="1:25" x14ac:dyDescent="0.25">
      <c r="A10" s="3">
        <f t="shared" si="0"/>
        <v>0</v>
      </c>
      <c r="B10" s="3">
        <f t="shared" si="1"/>
        <v>2545</v>
      </c>
      <c r="C10" s="8">
        <f t="shared" si="9"/>
        <v>3054</v>
      </c>
      <c r="D10" s="8">
        <f t="shared" si="2"/>
        <v>3664.7999999999997</v>
      </c>
      <c r="E10" s="14">
        <f t="shared" si="3"/>
        <v>190000000</v>
      </c>
      <c r="F10" s="16">
        <f t="shared" si="4"/>
        <v>74656</v>
      </c>
      <c r="G10" s="8">
        <f t="shared" si="5"/>
        <v>62213</v>
      </c>
      <c r="H10" s="8">
        <f t="shared" si="6"/>
        <v>51845</v>
      </c>
      <c r="I10" s="8" t="e">
        <f>#REF!</f>
        <v>#REF!</v>
      </c>
      <c r="J10" s="8">
        <f t="shared" si="7"/>
        <v>0</v>
      </c>
      <c r="K10" s="6"/>
      <c r="L10" s="6"/>
      <c r="M10" s="6"/>
      <c r="N10" s="6"/>
      <c r="O10" s="6">
        <v>0</v>
      </c>
      <c r="P10" s="6">
        <f t="shared" si="10"/>
        <v>0</v>
      </c>
      <c r="Q10" s="6">
        <v>2545</v>
      </c>
      <c r="R10" s="18">
        <v>190000000</v>
      </c>
      <c r="S10" s="6"/>
      <c r="T10" s="17" t="s">
        <v>33</v>
      </c>
      <c r="U10" s="6"/>
      <c r="V10" s="6"/>
      <c r="W10" s="6"/>
      <c r="X10" s="6"/>
      <c r="Y10" s="6"/>
    </row>
    <row r="11" spans="1:25" x14ac:dyDescent="0.25">
      <c r="A11" s="3">
        <f t="shared" si="0"/>
        <v>0</v>
      </c>
      <c r="B11" s="3">
        <f t="shared" si="1"/>
        <v>806</v>
      </c>
      <c r="C11" s="8">
        <f t="shared" si="9"/>
        <v>967.19999999999993</v>
      </c>
      <c r="D11" s="8">
        <f t="shared" si="2"/>
        <v>1160.6399999999999</v>
      </c>
      <c r="E11" s="14">
        <f t="shared" si="3"/>
        <v>47500000</v>
      </c>
      <c r="F11" s="8">
        <f t="shared" si="4"/>
        <v>58933</v>
      </c>
      <c r="G11" s="8">
        <f t="shared" si="5"/>
        <v>49111</v>
      </c>
      <c r="H11" s="8">
        <f t="shared" si="6"/>
        <v>40926</v>
      </c>
      <c r="I11" s="8" t="e">
        <f>#REF!</f>
        <v>#REF!</v>
      </c>
      <c r="J11" s="8">
        <f t="shared" si="7"/>
        <v>0</v>
      </c>
      <c r="K11" s="6"/>
      <c r="L11" s="6"/>
      <c r="M11" s="6"/>
      <c r="N11" s="6"/>
      <c r="O11" s="6">
        <v>0</v>
      </c>
      <c r="P11" s="6">
        <f t="shared" si="10"/>
        <v>0</v>
      </c>
      <c r="Q11" s="6">
        <v>806</v>
      </c>
      <c r="R11" s="19">
        <v>47500000</v>
      </c>
      <c r="S11" s="6"/>
      <c r="T11" s="6"/>
      <c r="U11" s="6"/>
      <c r="V11" s="6"/>
      <c r="W11" s="6"/>
      <c r="X11" s="6"/>
      <c r="Y11" s="6"/>
    </row>
    <row r="12" spans="1:25" x14ac:dyDescent="0.25">
      <c r="A12" s="3">
        <f t="shared" si="0"/>
        <v>0</v>
      </c>
      <c r="B12" s="3">
        <f t="shared" si="1"/>
        <v>2000</v>
      </c>
      <c r="C12" s="8">
        <f t="shared" si="9"/>
        <v>2400</v>
      </c>
      <c r="D12" s="8">
        <f t="shared" si="2"/>
        <v>2880</v>
      </c>
      <c r="E12" s="14">
        <f t="shared" si="3"/>
        <v>100000000</v>
      </c>
      <c r="F12" s="8">
        <f t="shared" si="4"/>
        <v>50000</v>
      </c>
      <c r="G12" s="8">
        <f t="shared" si="5"/>
        <v>41667</v>
      </c>
      <c r="H12" s="8">
        <f t="shared" si="6"/>
        <v>34722</v>
      </c>
      <c r="I12" s="8" t="e">
        <f>#REF!</f>
        <v>#REF!</v>
      </c>
      <c r="J12" s="8">
        <f t="shared" si="7"/>
        <v>0</v>
      </c>
      <c r="K12" s="6"/>
      <c r="L12" s="6"/>
      <c r="M12" s="6"/>
      <c r="N12" s="6"/>
      <c r="O12" s="6">
        <v>0</v>
      </c>
      <c r="P12" s="6">
        <f t="shared" si="10"/>
        <v>0</v>
      </c>
      <c r="Q12" s="6">
        <v>2000</v>
      </c>
      <c r="R12" s="19">
        <v>100000000</v>
      </c>
      <c r="S12" s="6"/>
      <c r="T12" s="6"/>
      <c r="U12" s="6"/>
      <c r="V12" s="6"/>
      <c r="W12" s="6"/>
      <c r="X12" s="6"/>
      <c r="Y12" s="6"/>
    </row>
    <row r="13" spans="1:25" x14ac:dyDescent="0.25">
      <c r="A13" s="3">
        <f t="shared" si="0"/>
        <v>0</v>
      </c>
      <c r="B13" s="3">
        <f t="shared" si="1"/>
        <v>0</v>
      </c>
      <c r="C13" s="8">
        <f t="shared" si="9"/>
        <v>0</v>
      </c>
      <c r="D13" s="8">
        <f t="shared" si="2"/>
        <v>0</v>
      </c>
      <c r="E13" s="14">
        <f t="shared" si="3"/>
        <v>0</v>
      </c>
      <c r="F13" s="8" t="e">
        <f t="shared" si="4"/>
        <v>#DIV/0!</v>
      </c>
      <c r="G13" s="8" t="e">
        <f t="shared" si="5"/>
        <v>#DIV/0!</v>
      </c>
      <c r="H13" s="8" t="e">
        <f t="shared" si="6"/>
        <v>#DIV/0!</v>
      </c>
      <c r="I13" s="8" t="e">
        <f>#REF!</f>
        <v>#REF!</v>
      </c>
      <c r="J13" s="8">
        <f t="shared" si="7"/>
        <v>0</v>
      </c>
      <c r="K13" s="6"/>
      <c r="L13" s="6"/>
      <c r="M13" s="6"/>
      <c r="N13" s="6"/>
      <c r="O13" s="6">
        <v>0</v>
      </c>
      <c r="P13" s="6">
        <f t="shared" ref="P13" si="11">O13/1.2</f>
        <v>0</v>
      </c>
      <c r="Q13" s="6">
        <f t="shared" ref="Q13" si="12">P13/1.2</f>
        <v>0</v>
      </c>
      <c r="R13" s="19">
        <v>0</v>
      </c>
      <c r="S13" s="6"/>
      <c r="T13" s="6"/>
      <c r="U13" s="6"/>
      <c r="V13" s="6"/>
      <c r="W13" s="6"/>
      <c r="X13" s="6"/>
      <c r="Y13" s="6"/>
    </row>
    <row r="14" spans="1:25" x14ac:dyDescent="0.25">
      <c r="A14" s="3">
        <f t="shared" si="0"/>
        <v>0</v>
      </c>
      <c r="B14" s="3">
        <f t="shared" si="1"/>
        <v>0</v>
      </c>
      <c r="C14" s="8">
        <f t="shared" si="9"/>
        <v>0</v>
      </c>
      <c r="D14" s="8">
        <f t="shared" ref="D14:D15" si="13">C14*1.2</f>
        <v>0</v>
      </c>
      <c r="E14" s="14">
        <f t="shared" ref="E14:E15" si="14">R14</f>
        <v>0</v>
      </c>
      <c r="F14" s="8" t="e">
        <f t="shared" ref="F14:F15" si="15">ROUND((E14/B14),0)</f>
        <v>#DIV/0!</v>
      </c>
      <c r="G14" s="8" t="e">
        <f t="shared" ref="G14:G15" si="16">ROUND((E14/C14),0)</f>
        <v>#DIV/0!</v>
      </c>
      <c r="H14" s="8" t="e">
        <f t="shared" ref="H14:H15" si="17">ROUND((E14/D14),0)</f>
        <v>#DIV/0!</v>
      </c>
      <c r="I14" s="8" t="e">
        <f>#REF!</f>
        <v>#REF!</v>
      </c>
      <c r="J14" s="8">
        <f t="shared" ref="J14:J15" si="18">S14</f>
        <v>0</v>
      </c>
      <c r="K14" s="6"/>
      <c r="L14" s="6"/>
      <c r="M14" s="6"/>
      <c r="N14" s="6"/>
      <c r="O14" s="6">
        <v>0</v>
      </c>
      <c r="P14" s="6">
        <f t="shared" ref="P14:P15" si="19">O14/1.2</f>
        <v>0</v>
      </c>
      <c r="Q14" s="6">
        <f t="shared" ref="Q14:Q15" si="20">P14/1.2</f>
        <v>0</v>
      </c>
      <c r="R14" s="19">
        <v>0</v>
      </c>
      <c r="S14" s="6"/>
      <c r="T14" s="6"/>
      <c r="U14" s="6"/>
      <c r="V14" s="6"/>
      <c r="W14" s="6"/>
      <c r="X14" s="6"/>
      <c r="Y14" s="6"/>
    </row>
    <row r="15" spans="1:25" x14ac:dyDescent="0.25">
      <c r="A15" s="3">
        <f t="shared" si="0"/>
        <v>0</v>
      </c>
      <c r="B15" s="3">
        <f t="shared" si="1"/>
        <v>0</v>
      </c>
      <c r="C15" s="8">
        <f t="shared" si="9"/>
        <v>0</v>
      </c>
      <c r="D15" s="8">
        <f t="shared" si="13"/>
        <v>0</v>
      </c>
      <c r="E15" s="14">
        <f t="shared" si="14"/>
        <v>0</v>
      </c>
      <c r="F15" s="8" t="e">
        <f t="shared" si="15"/>
        <v>#DIV/0!</v>
      </c>
      <c r="G15" s="8" t="e">
        <f t="shared" si="16"/>
        <v>#DIV/0!</v>
      </c>
      <c r="H15" s="8" t="e">
        <f t="shared" si="17"/>
        <v>#DIV/0!</v>
      </c>
      <c r="I15" s="8" t="e">
        <f>#REF!</f>
        <v>#REF!</v>
      </c>
      <c r="J15" s="8">
        <f t="shared" si="18"/>
        <v>0</v>
      </c>
      <c r="K15" s="6"/>
      <c r="L15" s="6"/>
      <c r="M15" s="6"/>
      <c r="N15" s="6"/>
      <c r="O15" s="6">
        <v>0</v>
      </c>
      <c r="P15" s="6">
        <f t="shared" si="19"/>
        <v>0</v>
      </c>
      <c r="Q15" s="6">
        <f t="shared" si="20"/>
        <v>0</v>
      </c>
      <c r="R15" s="19">
        <v>0</v>
      </c>
      <c r="S15" s="6"/>
      <c r="T15" s="6"/>
      <c r="U15" s="6"/>
      <c r="V15" s="6"/>
      <c r="W15" s="6"/>
      <c r="X15" s="6"/>
      <c r="Y15" s="6">
        <f>46*1.15</f>
        <v>52.9</v>
      </c>
    </row>
    <row r="16" spans="1:25" x14ac:dyDescent="0.25"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2:27" x14ac:dyDescent="0.25">
      <c r="C17" s="6"/>
      <c r="D17" s="6"/>
      <c r="E17" s="6"/>
      <c r="F17" s="6"/>
      <c r="G17" s="6" t="s">
        <v>13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2:27" x14ac:dyDescent="0.25">
      <c r="C18" s="6"/>
      <c r="D18" s="6"/>
      <c r="E18" s="6"/>
      <c r="F18" s="6"/>
      <c r="G18" s="6" t="s">
        <v>28</v>
      </c>
      <c r="H18" s="6">
        <v>1069</v>
      </c>
      <c r="I18" s="6">
        <f>99.36*10.764</f>
        <v>1069.5110399999999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2:27" x14ac:dyDescent="0.25">
      <c r="G19" t="s">
        <v>14</v>
      </c>
      <c r="H19">
        <v>891</v>
      </c>
      <c r="I19">
        <f>I18/H19</f>
        <v>1.2003490909090908</v>
      </c>
    </row>
    <row r="20" spans="2:27" x14ac:dyDescent="0.25">
      <c r="C20" t="s">
        <v>19</v>
      </c>
      <c r="G20" t="s">
        <v>27</v>
      </c>
      <c r="H20">
        <v>59000</v>
      </c>
      <c r="O20" t="s">
        <v>17</v>
      </c>
    </row>
    <row r="21" spans="2:27" x14ac:dyDescent="0.25">
      <c r="C21">
        <v>11.26</v>
      </c>
      <c r="D21">
        <v>28.99</v>
      </c>
      <c r="E21">
        <f>D21*C21</f>
        <v>326.42739999999998</v>
      </c>
      <c r="G21" t="s">
        <v>16</v>
      </c>
      <c r="H21">
        <f>H20*H19</f>
        <v>52569000</v>
      </c>
    </row>
    <row r="22" spans="2:27" x14ac:dyDescent="0.25">
      <c r="C22">
        <v>6.15</v>
      </c>
      <c r="D22">
        <v>4.6900000000000004</v>
      </c>
      <c r="E22">
        <f t="shared" ref="E22:E35" si="21">D22*C22</f>
        <v>28.843500000000002</v>
      </c>
      <c r="G22" s="4"/>
      <c r="H22" s="4"/>
      <c r="I22" t="s">
        <v>31</v>
      </c>
    </row>
    <row r="23" spans="2:27" x14ac:dyDescent="0.25">
      <c r="C23">
        <v>10.94</v>
      </c>
      <c r="D23">
        <v>9.86</v>
      </c>
      <c r="E23">
        <f t="shared" si="21"/>
        <v>107.86839999999999</v>
      </c>
      <c r="I23" s="15" t="s">
        <v>30</v>
      </c>
    </row>
    <row r="24" spans="2:27" x14ac:dyDescent="0.25">
      <c r="B24" t="s">
        <v>20</v>
      </c>
      <c r="C24">
        <v>3.89</v>
      </c>
      <c r="D24">
        <v>9.86</v>
      </c>
      <c r="E24">
        <f t="shared" si="21"/>
        <v>38.355399999999996</v>
      </c>
      <c r="P24" s="9"/>
      <c r="Q24" s="9"/>
      <c r="R24" s="11"/>
      <c r="T24" s="9"/>
      <c r="U24" s="9"/>
      <c r="V24" s="9"/>
      <c r="W24" s="9"/>
      <c r="X24" s="9"/>
    </row>
    <row r="25" spans="2:27" x14ac:dyDescent="0.25">
      <c r="C25">
        <v>2.81</v>
      </c>
      <c r="D25">
        <v>5.43</v>
      </c>
      <c r="E25">
        <f t="shared" si="21"/>
        <v>15.2583</v>
      </c>
      <c r="H25" t="s">
        <v>18</v>
      </c>
      <c r="P25" s="9"/>
      <c r="Q25" s="12"/>
      <c r="R25" s="12"/>
      <c r="T25" s="12"/>
      <c r="U25" s="12"/>
      <c r="V25" s="9"/>
      <c r="W25" s="9"/>
      <c r="X25" s="9"/>
    </row>
    <row r="26" spans="2:27" x14ac:dyDescent="0.25">
      <c r="C26">
        <v>7.77</v>
      </c>
      <c r="D26">
        <v>5.09</v>
      </c>
      <c r="E26">
        <f t="shared" si="21"/>
        <v>39.549299999999995</v>
      </c>
      <c r="P26" s="9"/>
      <c r="Q26" s="9"/>
      <c r="R26" s="9"/>
      <c r="T26" s="9"/>
      <c r="U26" s="9"/>
      <c r="V26" s="9"/>
      <c r="W26" s="9"/>
      <c r="X26" s="9"/>
      <c r="AA26">
        <f>37500*1.4</f>
        <v>52500</v>
      </c>
    </row>
    <row r="27" spans="2:27" x14ac:dyDescent="0.25">
      <c r="C27">
        <v>12.51</v>
      </c>
      <c r="D27">
        <v>12.95</v>
      </c>
      <c r="E27">
        <f t="shared" si="21"/>
        <v>162.00449999999998</v>
      </c>
      <c r="P27" s="9"/>
      <c r="Q27" s="9"/>
      <c r="R27" s="9"/>
      <c r="T27" s="9"/>
      <c r="U27" s="9"/>
      <c r="V27" s="9"/>
      <c r="W27" s="9"/>
      <c r="X27" s="9"/>
    </row>
    <row r="28" spans="2:27" x14ac:dyDescent="0.25">
      <c r="C28">
        <v>2.35</v>
      </c>
      <c r="D28">
        <v>8.81</v>
      </c>
      <c r="E28">
        <f t="shared" si="21"/>
        <v>20.703500000000002</v>
      </c>
      <c r="G28">
        <v>52125000</v>
      </c>
      <c r="P28" s="9"/>
      <c r="Q28" s="9"/>
      <c r="R28" s="10"/>
      <c r="T28" s="10"/>
      <c r="U28" s="10"/>
      <c r="V28" s="9"/>
      <c r="W28" s="9"/>
      <c r="X28" s="9"/>
      <c r="AA28">
        <f>AA26*1.1</f>
        <v>57750.000000000007</v>
      </c>
    </row>
    <row r="29" spans="2:27" x14ac:dyDescent="0.25">
      <c r="C29">
        <v>2.93</v>
      </c>
      <c r="D29">
        <v>3.98</v>
      </c>
      <c r="E29">
        <f t="shared" si="21"/>
        <v>11.6614</v>
      </c>
      <c r="G29">
        <f>G28/891</f>
        <v>58501.683501683503</v>
      </c>
      <c r="P29" s="9"/>
      <c r="Q29" s="9"/>
      <c r="R29" s="9"/>
      <c r="T29" s="9"/>
      <c r="U29" s="9"/>
      <c r="V29" s="9"/>
      <c r="W29" s="9"/>
      <c r="X29" s="9"/>
    </row>
    <row r="30" spans="2:27" x14ac:dyDescent="0.25">
      <c r="C30">
        <v>7.52</v>
      </c>
      <c r="D30">
        <v>5.07</v>
      </c>
      <c r="E30">
        <f t="shared" si="21"/>
        <v>38.126399999999997</v>
      </c>
      <c r="P30" s="9"/>
      <c r="Q30" s="9"/>
      <c r="R30" s="9"/>
      <c r="T30" s="9"/>
      <c r="U30" s="9"/>
      <c r="V30" s="9"/>
      <c r="W30" s="9"/>
      <c r="X30" s="9"/>
    </row>
    <row r="31" spans="2:27" x14ac:dyDescent="0.25">
      <c r="C31">
        <v>12.53</v>
      </c>
      <c r="D31">
        <v>12.92</v>
      </c>
      <c r="E31">
        <f t="shared" si="21"/>
        <v>161.88759999999999</v>
      </c>
      <c r="P31" s="9"/>
      <c r="Q31" s="9"/>
      <c r="R31" s="9"/>
      <c r="T31" s="9"/>
      <c r="U31" s="9"/>
      <c r="V31" s="9"/>
      <c r="W31" s="9"/>
      <c r="X31" s="9"/>
    </row>
    <row r="32" spans="2:27" x14ac:dyDescent="0.25">
      <c r="B32" t="s">
        <v>21</v>
      </c>
      <c r="C32">
        <v>2.61</v>
      </c>
      <c r="D32">
        <v>8.83</v>
      </c>
      <c r="E32">
        <f t="shared" si="21"/>
        <v>23.046299999999999</v>
      </c>
      <c r="P32" s="9"/>
      <c r="Q32" s="9"/>
      <c r="R32" s="9"/>
      <c r="S32" s="4"/>
      <c r="T32" s="9"/>
      <c r="U32" s="9"/>
      <c r="V32" s="9"/>
      <c r="W32" s="9"/>
      <c r="X32" s="9"/>
    </row>
    <row r="33" spans="3:24" x14ac:dyDescent="0.25">
      <c r="C33">
        <v>3.63</v>
      </c>
      <c r="D33">
        <v>5.09</v>
      </c>
      <c r="E33">
        <f t="shared" si="21"/>
        <v>18.476699999999997</v>
      </c>
      <c r="P33" s="9"/>
      <c r="Q33" s="9"/>
      <c r="R33" s="9"/>
      <c r="S33" s="4"/>
      <c r="T33" s="9"/>
      <c r="U33" s="9"/>
      <c r="V33" s="9"/>
      <c r="W33" s="9"/>
      <c r="X33" s="9"/>
    </row>
    <row r="34" spans="3:24" x14ac:dyDescent="0.25">
      <c r="C34">
        <v>7.13</v>
      </c>
      <c r="D34">
        <v>5.0199999999999996</v>
      </c>
      <c r="E34">
        <f t="shared" si="21"/>
        <v>35.792599999999993</v>
      </c>
      <c r="Q34" s="9"/>
      <c r="R34" s="9"/>
    </row>
    <row r="35" spans="3:24" x14ac:dyDescent="0.25">
      <c r="C35">
        <v>10.79</v>
      </c>
      <c r="D35">
        <v>12.98</v>
      </c>
      <c r="E35">
        <f t="shared" si="21"/>
        <v>140.05419999999998</v>
      </c>
      <c r="H35" s="9"/>
      <c r="I35" s="9"/>
      <c r="Q35" s="9"/>
      <c r="R35" s="9"/>
      <c r="T35" s="4"/>
    </row>
    <row r="36" spans="3:24" x14ac:dyDescent="0.25">
      <c r="E36">
        <f>SUM(E21:E35)</f>
        <v>1168.0554999999999</v>
      </c>
      <c r="H36" s="9" t="s">
        <v>29</v>
      </c>
      <c r="I36" s="9"/>
      <c r="P36" s="9"/>
      <c r="Q36" s="9"/>
      <c r="R36" s="9"/>
      <c r="S36" s="4"/>
    </row>
    <row r="37" spans="3:24" x14ac:dyDescent="0.25">
      <c r="E37">
        <v>50000</v>
      </c>
      <c r="H37" s="9">
        <v>1072</v>
      </c>
      <c r="I37" s="9"/>
    </row>
    <row r="38" spans="3:24" x14ac:dyDescent="0.25">
      <c r="E38">
        <f>E37*E36</f>
        <v>58402775</v>
      </c>
      <c r="F38" s="5">
        <f>E38/891</f>
        <v>65547.446689113349</v>
      </c>
      <c r="H38" s="9">
        <v>50000</v>
      </c>
      <c r="I38" s="9"/>
    </row>
    <row r="39" spans="3:24" x14ac:dyDescent="0.25">
      <c r="H39" s="9">
        <f>H38*H37</f>
        <v>53600000</v>
      </c>
      <c r="I39" s="9"/>
    </row>
    <row r="40" spans="3:24" x14ac:dyDescent="0.25">
      <c r="D40" t="s">
        <v>26</v>
      </c>
      <c r="E40" s="5">
        <v>1390</v>
      </c>
      <c r="H40" s="9">
        <f>H39/891</f>
        <v>60157.126823793493</v>
      </c>
      <c r="I40" s="9"/>
    </row>
    <row r="41" spans="3:24" x14ac:dyDescent="0.25">
      <c r="D41" t="s">
        <v>15</v>
      </c>
      <c r="E41" s="5">
        <v>37500</v>
      </c>
      <c r="H41" s="9"/>
      <c r="I41" s="9"/>
    </row>
    <row r="42" spans="3:24" x14ac:dyDescent="0.25">
      <c r="D42" t="s">
        <v>16</v>
      </c>
      <c r="E42" s="5">
        <f>E41*E40</f>
        <v>52125000</v>
      </c>
      <c r="H42" s="9"/>
      <c r="I42" s="9"/>
    </row>
    <row r="43" spans="3:24" x14ac:dyDescent="0.25">
      <c r="D43" t="s">
        <v>27</v>
      </c>
      <c r="E43">
        <f>E42/H19</f>
        <v>58501.683501683503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4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2024-10-14T12:18:13Z</dcterms:modified>
</cp:coreProperties>
</file>