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rchana Pradip Dighe - SBI\"/>
    </mc:Choice>
  </mc:AlternateContent>
  <xr:revisionPtr revIDLastSave="0" documentId="13_ncr:1_{806D2D9D-ED04-4E07-944A-E3D414D71E5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G32" i="4"/>
  <c r="S15" i="19" l="1"/>
  <c r="S18" i="20" l="1"/>
  <c r="S17" i="20"/>
  <c r="S16" i="20"/>
  <c r="Q22" i="4" l="1"/>
  <c r="P22" i="4"/>
  <c r="Q20" i="4"/>
  <c r="J20" i="4"/>
  <c r="I20" i="4"/>
  <c r="E20" i="4"/>
  <c r="B20" i="4"/>
  <c r="C20" i="4" s="1"/>
  <c r="D20" i="4" s="1"/>
  <c r="A20" i="4"/>
  <c r="H20" i="4" l="1"/>
  <c r="G20" i="4"/>
  <c r="F20" i="4"/>
  <c r="W30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3" i="4" l="1"/>
  <c r="H7" i="4"/>
  <c r="F7" i="4"/>
  <c r="F8" i="4"/>
  <c r="G7" i="4"/>
  <c r="G8" i="4"/>
  <c r="H21" i="4"/>
  <c r="H22" i="4"/>
  <c r="F21" i="4"/>
  <c r="F22" i="4"/>
  <c r="F23" i="4"/>
  <c r="G21" i="4"/>
  <c r="G22" i="4"/>
  <c r="G23" i="4"/>
  <c r="H5" i="4"/>
  <c r="F6" i="4"/>
  <c r="H4" i="4"/>
  <c r="D6" i="4"/>
  <c r="H6" i="4" s="1"/>
  <c r="G6" i="4"/>
  <c r="F4" i="4"/>
  <c r="F5" i="4"/>
  <c r="G4" i="4"/>
  <c r="G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B24" i="4" s="1"/>
  <c r="C24" i="4" s="1"/>
  <c r="D24" i="4" s="1"/>
  <c r="J24" i="4"/>
  <c r="I24" i="4"/>
  <c r="E24" i="4"/>
  <c r="A24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3" i="4"/>
  <c r="B3" i="4" s="1"/>
  <c r="C3" i="4" s="1"/>
  <c r="J3" i="4"/>
  <c r="I3" i="4"/>
  <c r="E3" i="4"/>
  <c r="A3" i="4"/>
  <c r="F9" i="4" l="1"/>
  <c r="H26" i="4"/>
  <c r="H17" i="4"/>
  <c r="F13" i="4"/>
  <c r="H18" i="4"/>
  <c r="H25" i="4"/>
  <c r="H12" i="4"/>
  <c r="F12" i="4"/>
  <c r="G12" i="4"/>
  <c r="H15" i="4"/>
  <c r="H16" i="4"/>
  <c r="H27" i="4"/>
  <c r="H24" i="4"/>
  <c r="D19" i="4"/>
  <c r="H19" i="4" s="1"/>
  <c r="G19" i="4"/>
  <c r="F15" i="4"/>
  <c r="F16" i="4"/>
  <c r="F17" i="4"/>
  <c r="F18" i="4"/>
  <c r="F19" i="4"/>
  <c r="F24" i="4"/>
  <c r="F25" i="4"/>
  <c r="F26" i="4"/>
  <c r="F27" i="4"/>
  <c r="G16" i="4"/>
  <c r="G18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l="1"/>
  <c r="W50" i="4"/>
  <c r="S40" i="4"/>
  <c r="W46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<sst xmlns="http://schemas.openxmlformats.org/spreadsheetml/2006/main" count="49" uniqueCount="43">
  <si>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</si>
  <si>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</si>
  <si>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</si>
  <si>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</si>
  <si>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</si>
  <si>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</si>
  <si>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</si>
  <si>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</si>
  <si>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</si>
  <si>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</si>
  <si>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</si>
  <si>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</si>
  <si>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</si>
  <si>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</si>
  <si>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</si>
  <si>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</si>
  <si>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</si>
  <si>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</si>
  <si>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</si>
  <si>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</si>
  <si>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</si>
  <si>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</si>
  <si>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</si>
  <si>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</si>
  <si>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</si>
  <si>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</si>
  <si>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</si>
  <si>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</si>
  <si>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</si>
  <si>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</si>
  <si>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</si>
  <si>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</si>
  <si>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</si>
  <si>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</si>
  <si>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</si>
  <si>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</si>
  <si>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</si>
  <si>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</si>
  <si>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</si>
  <si>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</si>
  <si>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FMV / RV</t>
  </si>
  <si>
    <t>State Bank Of India ( RACPC Ghatkopar (West) - Archana Pradip Dighe And Pradip Laxman Dighe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</si>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</sst>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439147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6F251-5845-442D-99B2-66D85223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44747" cy="8183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133350</xdr:rowOff>
    </xdr:from>
    <xdr:to>
      <xdr:col>15</xdr:col>
      <xdr:colOff>572711</xdr:colOff>
      <xdr:row>35</xdr:row>
      <xdr:rowOff>105675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8BF83-1995-4443-9DE9-6113B063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23850"/>
          <a:ext cx="8678486" cy="644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553463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54C09-1541-4B44-9948-BB79D99E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59063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2F3BB-9057-4A78-842D-94DC77FB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391515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A5E00-1B9F-4B9D-B139-8254A7A9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97115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420094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BE3F4-1F89-4574-9856-B57B4315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2569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A9F7B-D06D-419B-A705-335EBD23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AE7D-381C-4507-83E9-71331D4E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401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E54FA-68BC-4E8F-AA2E-34395141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506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152400</xdr:rowOff>
    </xdr:from>
    <xdr:to>
      <xdr:col>15</xdr:col>
      <xdr:colOff>182191</xdr:colOff>
      <xdr:row>35</xdr:row>
      <xdr:rowOff>105699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5B106-CC0E-497A-A9C6-B3BA3ED8A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"/>
          <a:ext cx="8716591" cy="6620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U8" sqref="U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388</v>
      </c>
      <c r="C3" s="4">
        <f>B3*1.2</f>
        <v>465.59999999999997</v>
      </c>
      <c r="D3" s="4">
        <f t="shared" ref="D3:D13" si="2">C3*1.2</f>
        <v>558.71999999999991</v>
      </c>
      <c r="E3" s="5">
        <f t="shared" ref="E3:E13" si="3">R3</f>
        <v>8254809</v>
      </c>
      <c r="F3" s="9">
        <f t="shared" ref="F3:F13" si="4">ROUND((E3/B3),0)</f>
        <v>21275</v>
      </c>
      <c r="G3" s="9">
        <f t="shared" ref="G3:G13" si="5">ROUND((E3/C3),0)</f>
        <v>17729</v>
      </c>
      <c r="H3" s="9">
        <f t="shared" ref="H3:H13" si="6">ROUND((E3/D3),0)</f>
        <v>14775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388</v>
      </c>
      <c r="R3" s="2">
        <v>8254809</v>
      </c>
    </row>
    <row r="4" spans="1:20" s="42" customFormat="1" x14ac:dyDescent="0.25">
      <c r="A4" s="40">
        <f t="shared" ref="A4:A8" si="9">N4</f>
        <v>0</v>
      </c>
      <c r="B4" s="40">
        <f t="shared" ref="B4:B8" si="10">Q4</f>
        <v>365</v>
      </c>
      <c r="C4" s="40">
        <f t="shared" ref="C4:C8" si="11">B4*1.2</f>
        <v>438</v>
      </c>
      <c r="D4" s="40">
        <f t="shared" ref="D4:D8" si="12">C4*1.2</f>
        <v>525.6</v>
      </c>
      <c r="E4" s="41">
        <f t="shared" ref="E4:E8" si="13">R4</f>
        <v>8479874</v>
      </c>
      <c r="F4" s="40">
        <f t="shared" ref="F4:F8" si="14">ROUND((E4/B4),0)</f>
        <v>23233</v>
      </c>
      <c r="G4" s="40">
        <f t="shared" ref="G4:G8" si="15">ROUND((E4/C4),0)</f>
        <v>19360</v>
      </c>
      <c r="H4" s="40">
        <f t="shared" ref="H4:H8" si="16">ROUND((E4/D4),0)</f>
        <v>16134</v>
      </c>
      <c r="I4" s="40" t="e">
        <f>#REF!</f>
        <v>#REF!</v>
      </c>
      <c r="J4" s="40">
        <f t="shared" ref="J4:J8" si="17">S4</f>
        <v>0</v>
      </c>
      <c r="O4" s="42">
        <v>0</v>
      </c>
      <c r="P4" s="42">
        <f t="shared" ref="P4:P8" si="18">O4/1.2</f>
        <v>0</v>
      </c>
      <c r="Q4" s="42">
        <v>365</v>
      </c>
      <c r="R4" s="43">
        <v>8479874</v>
      </c>
    </row>
    <row r="5" spans="1:20" s="42" customFormat="1" x14ac:dyDescent="0.25">
      <c r="A5" s="40">
        <f t="shared" si="9"/>
        <v>0</v>
      </c>
      <c r="B5" s="40">
        <f t="shared" si="10"/>
        <v>386</v>
      </c>
      <c r="C5" s="40">
        <f t="shared" si="11"/>
        <v>463.2</v>
      </c>
      <c r="D5" s="40">
        <f t="shared" si="12"/>
        <v>555.83999999999992</v>
      </c>
      <c r="E5" s="41">
        <f t="shared" si="13"/>
        <v>9185050</v>
      </c>
      <c r="F5" s="40">
        <f t="shared" si="14"/>
        <v>23795</v>
      </c>
      <c r="G5" s="40">
        <f t="shared" si="15"/>
        <v>19830</v>
      </c>
      <c r="H5" s="40">
        <f t="shared" si="16"/>
        <v>16525</v>
      </c>
      <c r="I5" s="40" t="e">
        <f>#REF!</f>
        <v>#REF!</v>
      </c>
      <c r="J5" s="40">
        <f t="shared" si="17"/>
        <v>0</v>
      </c>
      <c r="O5" s="42">
        <v>0</v>
      </c>
      <c r="P5" s="42">
        <f t="shared" si="18"/>
        <v>0</v>
      </c>
      <c r="Q5" s="42">
        <v>386</v>
      </c>
      <c r="R5" s="43">
        <v>9185050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8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4" t="s">
        <v>36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</row>
    <row r="15" spans="1:20" x14ac:dyDescent="0.25">
      <c r="A15" s="4">
        <f t="shared" ref="A15:A27" si="32">N15</f>
        <v>0</v>
      </c>
      <c r="B15" s="4">
        <f t="shared" ref="B15:B27" si="33">Q15</f>
        <v>730</v>
      </c>
      <c r="C15" s="4">
        <f>B15*1.2</f>
        <v>876</v>
      </c>
      <c r="D15" s="4">
        <f t="shared" ref="D15:D27" si="34">C15*1.2</f>
        <v>1051.2</v>
      </c>
      <c r="E15" s="5">
        <f t="shared" ref="E15:E27" si="35">R15</f>
        <v>16500000</v>
      </c>
      <c r="F15" s="9">
        <f t="shared" ref="F15:F27" si="36">ROUND((E15/B15),0)</f>
        <v>22603</v>
      </c>
      <c r="G15" s="9">
        <f t="shared" ref="G15:G27" si="37">ROUND((E15/C15),0)</f>
        <v>18836</v>
      </c>
      <c r="H15" s="9">
        <f t="shared" ref="H15:H27" si="38">ROUND((E15/D15),0)</f>
        <v>15696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730</v>
      </c>
      <c r="R15" s="2">
        <v>16500000</v>
      </c>
    </row>
    <row r="16" spans="1:20" x14ac:dyDescent="0.25">
      <c r="A16" s="4">
        <f t="shared" si="32"/>
        <v>0</v>
      </c>
      <c r="B16" s="4">
        <f t="shared" si="33"/>
        <v>730</v>
      </c>
      <c r="C16" s="4">
        <f t="shared" ref="C16:C27" si="41">B16*1.2</f>
        <v>876</v>
      </c>
      <c r="D16" s="4">
        <f t="shared" si="34"/>
        <v>1051.2</v>
      </c>
      <c r="E16" s="5">
        <f t="shared" si="35"/>
        <v>17000000</v>
      </c>
      <c r="F16" s="9">
        <f t="shared" si="36"/>
        <v>23288</v>
      </c>
      <c r="G16" s="9">
        <f t="shared" si="37"/>
        <v>19406</v>
      </c>
      <c r="H16" s="9">
        <f t="shared" si="38"/>
        <v>16172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730</v>
      </c>
      <c r="R16" s="2">
        <v>17000000</v>
      </c>
    </row>
    <row r="17" spans="1:24" x14ac:dyDescent="0.25">
      <c r="A17" s="4">
        <f t="shared" si="32"/>
        <v>0</v>
      </c>
      <c r="B17" s="4">
        <f t="shared" si="33"/>
        <v>365</v>
      </c>
      <c r="C17" s="4">
        <f t="shared" si="41"/>
        <v>438</v>
      </c>
      <c r="D17" s="4">
        <f t="shared" si="34"/>
        <v>525.6</v>
      </c>
      <c r="E17" s="5">
        <f t="shared" si="35"/>
        <v>8500000</v>
      </c>
      <c r="F17" s="9">
        <f t="shared" si="36"/>
        <v>23288</v>
      </c>
      <c r="G17" s="9">
        <f t="shared" si="37"/>
        <v>19406</v>
      </c>
      <c r="H17" s="9">
        <f t="shared" si="38"/>
        <v>16172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365</v>
      </c>
      <c r="R17" s="2">
        <v>8500000</v>
      </c>
    </row>
    <row r="18" spans="1:24" x14ac:dyDescent="0.25">
      <c r="A18" s="4">
        <f t="shared" si="32"/>
        <v>0</v>
      </c>
      <c r="B18" s="4">
        <f t="shared" si="33"/>
        <v>388</v>
      </c>
      <c r="C18" s="4">
        <f t="shared" si="41"/>
        <v>465.59999999999997</v>
      </c>
      <c r="D18" s="4">
        <f t="shared" si="34"/>
        <v>558.71999999999991</v>
      </c>
      <c r="E18" s="5">
        <f t="shared" si="35"/>
        <v>8500000</v>
      </c>
      <c r="F18" s="9">
        <f t="shared" si="36"/>
        <v>21907</v>
      </c>
      <c r="G18" s="9">
        <f t="shared" si="37"/>
        <v>18256</v>
      </c>
      <c r="H18" s="9">
        <f t="shared" si="38"/>
        <v>15213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388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386</v>
      </c>
      <c r="C19" s="4">
        <f t="shared" si="41"/>
        <v>463.2</v>
      </c>
      <c r="D19" s="4">
        <f t="shared" si="34"/>
        <v>555.83999999999992</v>
      </c>
      <c r="E19" s="5">
        <f t="shared" si="35"/>
        <v>8800000</v>
      </c>
      <c r="F19" s="9">
        <f t="shared" si="36"/>
        <v>22798</v>
      </c>
      <c r="G19" s="9">
        <f t="shared" si="37"/>
        <v>18998</v>
      </c>
      <c r="H19" s="9">
        <f t="shared" si="38"/>
        <v>15832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386</v>
      </c>
      <c r="R19" s="2">
        <v>8800000</v>
      </c>
    </row>
    <row r="20" spans="1:24" s="42" customFormat="1" x14ac:dyDescent="0.25">
      <c r="A20" s="40">
        <f t="shared" si="32"/>
        <v>0</v>
      </c>
      <c r="B20" s="40">
        <f t="shared" si="33"/>
        <v>321.66666666666669</v>
      </c>
      <c r="C20" s="40">
        <f t="shared" si="41"/>
        <v>386</v>
      </c>
      <c r="D20" s="40">
        <f t="shared" si="34"/>
        <v>463.2</v>
      </c>
      <c r="E20" s="41">
        <f t="shared" si="35"/>
        <v>9171000</v>
      </c>
      <c r="F20" s="40">
        <f t="shared" si="36"/>
        <v>28511</v>
      </c>
      <c r="G20" s="40">
        <f t="shared" si="37"/>
        <v>23759</v>
      </c>
      <c r="H20" s="40">
        <f t="shared" si="38"/>
        <v>19799</v>
      </c>
      <c r="I20" s="40" t="e">
        <f>#REF!</f>
        <v>#REF!</v>
      </c>
      <c r="J20" s="40">
        <f t="shared" si="39"/>
        <v>0</v>
      </c>
      <c r="O20" s="42">
        <v>0</v>
      </c>
      <c r="P20" s="42">
        <v>386</v>
      </c>
      <c r="Q20" s="42">
        <f t="shared" ref="Q20" si="42">P20/1.2</f>
        <v>321.66666666666669</v>
      </c>
      <c r="R20" s="43">
        <v>9171000</v>
      </c>
    </row>
    <row r="21" spans="1:24" s="42" customFormat="1" x14ac:dyDescent="0.25">
      <c r="A21" s="40">
        <f t="shared" ref="A21:A23" si="43">N21</f>
        <v>0</v>
      </c>
      <c r="B21" s="40">
        <f t="shared" ref="B21:B23" si="44">Q21</f>
        <v>341.66666666666669</v>
      </c>
      <c r="C21" s="40">
        <f t="shared" ref="C21:C23" si="45">B21*1.2</f>
        <v>410</v>
      </c>
      <c r="D21" s="40">
        <f t="shared" ref="D21:D23" si="46">C21*1.2</f>
        <v>492</v>
      </c>
      <c r="E21" s="41">
        <f t="shared" ref="E21:E23" si="47">R21</f>
        <v>9000000</v>
      </c>
      <c r="F21" s="40">
        <f t="shared" ref="F21:F23" si="48">ROUND((E21/B21),0)</f>
        <v>26341</v>
      </c>
      <c r="G21" s="40">
        <f t="shared" ref="G21:G23" si="49">ROUND((E21/C21),0)</f>
        <v>21951</v>
      </c>
      <c r="H21" s="40">
        <f t="shared" ref="H21:H23" si="50">ROUND((E21/D21),0)</f>
        <v>18293</v>
      </c>
      <c r="I21" s="40" t="e">
        <f>#REF!</f>
        <v>#REF!</v>
      </c>
      <c r="J21" s="40">
        <f t="shared" ref="J21:J23" si="51">S21</f>
        <v>0</v>
      </c>
      <c r="O21" s="42">
        <v>0</v>
      </c>
      <c r="P21" s="42">
        <v>410</v>
      </c>
      <c r="Q21" s="42">
        <f t="shared" ref="Q21:Q23" si="52">P21/1.2</f>
        <v>341.66666666666669</v>
      </c>
      <c r="R21" s="43">
        <v>9000000</v>
      </c>
    </row>
    <row r="22" spans="1:24" x14ac:dyDescent="0.25">
      <c r="A22" s="4">
        <f t="shared" si="43"/>
        <v>0</v>
      </c>
      <c r="B22" s="4">
        <f t="shared" si="44"/>
        <v>0</v>
      </c>
      <c r="C22" s="4">
        <f t="shared" si="45"/>
        <v>0</v>
      </c>
      <c r="D22" s="4">
        <f t="shared" si="46"/>
        <v>0</v>
      </c>
      <c r="E22" s="5">
        <f t="shared" si="47"/>
        <v>0</v>
      </c>
      <c r="F22" s="9" t="e">
        <f t="shared" si="48"/>
        <v>#DIV/0!</v>
      </c>
      <c r="G22" s="9" t="e">
        <f t="shared" si="49"/>
        <v>#DIV/0!</v>
      </c>
      <c r="H22" s="9" t="e">
        <f t="shared" si="50"/>
        <v>#DIV/0!</v>
      </c>
      <c r="I22" s="4" t="e">
        <f>#REF!</f>
        <v>#REF!</v>
      </c>
      <c r="J22" s="4">
        <f t="shared" si="51"/>
        <v>0</v>
      </c>
      <c r="O22">
        <v>0</v>
      </c>
      <c r="P22">
        <f t="shared" ref="P22:P23" si="53">O22/1.2</f>
        <v>0</v>
      </c>
      <c r="Q22">
        <f t="shared" si="52"/>
        <v>0</v>
      </c>
      <c r="R22" s="2">
        <v>0</v>
      </c>
    </row>
    <row r="23" spans="1:24" x14ac:dyDescent="0.25">
      <c r="A23" s="4">
        <f t="shared" si="43"/>
        <v>0</v>
      </c>
      <c r="B23" s="4">
        <f t="shared" si="44"/>
        <v>0</v>
      </c>
      <c r="C23" s="4">
        <f t="shared" si="45"/>
        <v>0</v>
      </c>
      <c r="D23" s="4">
        <f t="shared" si="46"/>
        <v>0</v>
      </c>
      <c r="E23" s="5">
        <f t="shared" si="47"/>
        <v>0</v>
      </c>
      <c r="F23" s="9" t="e">
        <f t="shared" si="48"/>
        <v>#DIV/0!</v>
      </c>
      <c r="G23" s="9" t="e">
        <f t="shared" si="49"/>
        <v>#DIV/0!</v>
      </c>
      <c r="H23" s="9" t="e">
        <f t="shared" si="50"/>
        <v>#DIV/0!</v>
      </c>
      <c r="I23" s="4" t="e">
        <f>#REF!</f>
        <v>#REF!</v>
      </c>
      <c r="J23" s="4">
        <f t="shared" si="51"/>
        <v>0</v>
      </c>
      <c r="O23">
        <v>0</v>
      </c>
      <c r="P23">
        <f t="shared" si="53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731</v>
      </c>
      <c r="C24" s="4">
        <f t="shared" si="41"/>
        <v>877.19999999999993</v>
      </c>
      <c r="D24" s="4">
        <f t="shared" si="34"/>
        <v>1052.6399999999999</v>
      </c>
      <c r="E24" s="5">
        <f t="shared" si="35"/>
        <v>15400000</v>
      </c>
      <c r="F24" s="9">
        <f t="shared" si="36"/>
        <v>21067</v>
      </c>
      <c r="G24" s="9">
        <f t="shared" si="37"/>
        <v>17556</v>
      </c>
      <c r="H24" s="9">
        <f t="shared" si="38"/>
        <v>14630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v>731</v>
      </c>
      <c r="R24" s="2">
        <v>15400000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26500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2700</v>
      </c>
      <c r="X29" s="22"/>
    </row>
    <row r="30" spans="1:24" ht="15.75" x14ac:dyDescent="0.25">
      <c r="E30" t="s">
        <v>39</v>
      </c>
      <c r="F30" s="7">
        <v>386</v>
      </c>
      <c r="S30" s="10"/>
      <c r="T30" s="10"/>
      <c r="U30" s="17" t="s">
        <v>15</v>
      </c>
      <c r="V30" s="18"/>
      <c r="W30" s="19">
        <f>W28-W29</f>
        <v>23800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2700</v>
      </c>
      <c r="X31" s="22"/>
    </row>
    <row r="32" spans="1:24" ht="15.75" x14ac:dyDescent="0.25">
      <c r="F32" s="7">
        <v>39.46</v>
      </c>
      <c r="G32">
        <f>F32*10.764</f>
        <v>424.74743999999998</v>
      </c>
      <c r="S32" s="10"/>
      <c r="T32" s="10"/>
      <c r="U32" s="17" t="s">
        <v>17</v>
      </c>
      <c r="V32" s="23"/>
      <c r="W32" s="24">
        <f>X32-X33</f>
        <v>0</v>
      </c>
      <c r="X32" s="25">
        <v>2024</v>
      </c>
    </row>
    <row r="33" spans="7:25" ht="15.75" x14ac:dyDescent="0.25">
      <c r="G33">
        <f>G32/F30</f>
        <v>1.100381968911917</v>
      </c>
      <c r="S33" s="10"/>
      <c r="T33" s="10"/>
      <c r="U33" s="17" t="s">
        <v>18</v>
      </c>
      <c r="V33" s="23"/>
      <c r="W33" s="24">
        <f>W34-W32</f>
        <v>60</v>
      </c>
      <c r="X33" s="24">
        <v>2024</v>
      </c>
      <c r="Y33" t="s">
        <v>42</v>
      </c>
    </row>
    <row r="34" spans="7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7:25" ht="39" customHeight="1" x14ac:dyDescent="0.25">
      <c r="P35" s="45" t="s">
        <v>41</v>
      </c>
      <c r="Q35" s="45"/>
      <c r="R35" s="45"/>
      <c r="S35" s="45"/>
      <c r="T35" s="46"/>
      <c r="U35" s="21" t="s">
        <v>20</v>
      </c>
      <c r="V35" s="23"/>
      <c r="W35" s="24">
        <f>90*W32/W34</f>
        <v>0</v>
      </c>
      <c r="X35" s="24"/>
    </row>
    <row r="36" spans="7:25" ht="15.75" x14ac:dyDescent="0.25">
      <c r="U36" s="17"/>
      <c r="V36" s="26"/>
      <c r="W36" s="27">
        <v>0</v>
      </c>
      <c r="X36" s="27"/>
    </row>
    <row r="37" spans="7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7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2700</v>
      </c>
      <c r="X38" s="22"/>
    </row>
    <row r="39" spans="7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23800</v>
      </c>
      <c r="X39" s="22"/>
    </row>
    <row r="40" spans="7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7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26500</v>
      </c>
      <c r="X41" s="22"/>
    </row>
    <row r="42" spans="7:25" ht="15.75" x14ac:dyDescent="0.25">
      <c r="S42" s="10"/>
      <c r="T42" s="10"/>
      <c r="U42" s="23"/>
      <c r="V42" s="23"/>
      <c r="W42" s="24"/>
      <c r="X42" s="24"/>
    </row>
    <row r="43" spans="7:25" ht="15.75" x14ac:dyDescent="0.25">
      <c r="S43" s="10"/>
      <c r="T43" s="10"/>
      <c r="U43" s="28" t="s">
        <v>37</v>
      </c>
      <c r="V43" s="30"/>
      <c r="W43" s="25">
        <v>386</v>
      </c>
      <c r="X43" s="24"/>
    </row>
    <row r="44" spans="7:25" ht="15.75" x14ac:dyDescent="0.25">
      <c r="P44" s="13" t="s">
        <v>29</v>
      </c>
      <c r="S44" s="10"/>
      <c r="T44" s="11"/>
      <c r="U44" s="17" t="s">
        <v>40</v>
      </c>
      <c r="V44" s="31"/>
      <c r="W44" s="34">
        <f>W41*W43+X45</f>
        <v>10229000</v>
      </c>
      <c r="X44" s="32"/>
    </row>
    <row r="45" spans="7:25" ht="15.75" x14ac:dyDescent="0.25">
      <c r="S45" s="11"/>
      <c r="T45" s="10"/>
      <c r="U45" s="17" t="s">
        <v>24</v>
      </c>
      <c r="V45" s="23"/>
      <c r="W45" s="33">
        <f>W44*0.9</f>
        <v>9206100</v>
      </c>
      <c r="X45" s="34"/>
    </row>
    <row r="46" spans="7:25" ht="15.75" x14ac:dyDescent="0.25">
      <c r="S46" s="10"/>
      <c r="T46" s="10"/>
      <c r="U46" s="17" t="s">
        <v>25</v>
      </c>
      <c r="V46" s="23"/>
      <c r="W46" s="33">
        <f>W44*0.8</f>
        <v>8183200</v>
      </c>
      <c r="X46" s="33"/>
    </row>
    <row r="47" spans="7:25" ht="15.75" x14ac:dyDescent="0.25">
      <c r="O47" s="10"/>
      <c r="P47" s="10"/>
      <c r="Q47" s="10"/>
      <c r="R47" s="10"/>
      <c r="S47" s="10"/>
      <c r="T47" s="10"/>
      <c r="U47" s="17"/>
      <c r="V47" s="23"/>
      <c r="W47" s="35"/>
      <c r="X47" s="24"/>
    </row>
    <row r="48" spans="7:25" ht="15.75" x14ac:dyDescent="0.25">
      <c r="U48" s="36" t="s">
        <v>26</v>
      </c>
      <c r="V48" s="37"/>
      <c r="W48" s="38">
        <f>W29*W43</f>
        <v>1042200</v>
      </c>
    </row>
    <row r="49" spans="21:24" ht="15.75" x14ac:dyDescent="0.25">
      <c r="U49" s="17" t="s">
        <v>27</v>
      </c>
      <c r="V49" s="23"/>
      <c r="W49" s="35"/>
      <c r="X49" s="35"/>
    </row>
    <row r="50" spans="21:24" ht="15.75" x14ac:dyDescent="0.25">
      <c r="U50" s="39" t="s">
        <v>28</v>
      </c>
      <c r="V50" s="35"/>
      <c r="W50" s="33">
        <f>W44*0.04/12</f>
        <v>34096.666666666664</v>
      </c>
      <c r="X50" s="33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26" sqref="P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0" sqref="O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5"/>
  <sheetViews>
    <sheetView workbookViewId="0">
      <selection activeCell="S18" sqref="S18"/>
    </sheetView>
  </sheetViews>
  <sheetFormatPr defaultRowHeight="15" x14ac:dyDescent="0.25"/>
  <cols>
    <col min="19" max="19" width="20.7109375" customWidth="1"/>
  </cols>
  <sheetData>
    <row r="1" spans="1:19" x14ac:dyDescent="0.25">
      <c r="A1" s="6"/>
    </row>
    <row r="12" spans="1:19" x14ac:dyDescent="0.25">
      <c r="S12">
        <v>7971574</v>
      </c>
    </row>
    <row r="13" spans="1:19" x14ac:dyDescent="0.25">
      <c r="S13">
        <v>478300</v>
      </c>
    </row>
    <row r="14" spans="1:19" x14ac:dyDescent="0.25">
      <c r="S14">
        <v>30000</v>
      </c>
    </row>
    <row r="15" spans="1:19" x14ac:dyDescent="0.25">
      <c r="S15">
        <f>SUM(S12:S14)</f>
        <v>8479874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3:S18"/>
  <sheetViews>
    <sheetView zoomScaleNormal="100" workbookViewId="0">
      <selection activeCell="S16" sqref="S16"/>
    </sheetView>
  </sheetViews>
  <sheetFormatPr defaultRowHeight="15" x14ac:dyDescent="0.25"/>
  <cols>
    <col min="19" max="19" width="26.140625" customWidth="1"/>
  </cols>
  <sheetData>
    <row r="13" spans="19:19" x14ac:dyDescent="0.25">
      <c r="S13">
        <v>8636750</v>
      </c>
    </row>
    <row r="14" spans="19:19" x14ac:dyDescent="0.25">
      <c r="S14">
        <v>518300</v>
      </c>
    </row>
    <row r="15" spans="19:19" x14ac:dyDescent="0.25">
      <c r="S15">
        <v>30000</v>
      </c>
    </row>
    <row r="16" spans="19:19" x14ac:dyDescent="0.25">
      <c r="S16">
        <f>SUM(S13:S15)</f>
        <v>9185050</v>
      </c>
    </row>
    <row r="17" spans="19:19" x14ac:dyDescent="0.25">
      <c r="S17">
        <f>S16/386</f>
        <v>23795.466321243523</v>
      </c>
    </row>
    <row r="18" spans="19:19" x14ac:dyDescent="0.25">
      <c r="S18">
        <f>S17*1.1</f>
        <v>26175.012953367877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2024-09-30T07:20:44Z</dcterms:modified>
</cp:coreProperties>
</file>