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E29765FA-3184-4A6D-BF57-AB739E5F516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location" sheetId="8" r:id="rId2"/>
    <sheet name="2001-rate" sheetId="5" r:id="rId3"/>
    <sheet name="2024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C34" i="4" l="1"/>
  <c r="C30" i="4"/>
  <c r="C29" i="4"/>
  <c r="C26" i="4" l="1"/>
  <c r="E26" i="4"/>
  <c r="H20" i="4"/>
  <c r="C8" i="4"/>
  <c r="C19" i="4" l="1"/>
  <c r="F3" i="4" l="1"/>
  <c r="C12" i="4" l="1"/>
  <c r="G3" i="4" l="1"/>
  <c r="C21" i="4" l="1"/>
  <c r="U36" i="4" l="1"/>
  <c r="C14" i="4" l="1"/>
  <c r="C6" i="4"/>
  <c r="C15" i="4" l="1"/>
  <c r="D6" i="4"/>
  <c r="C17" i="4"/>
  <c r="C23" i="4" s="1"/>
  <c r="E23" i="4" l="1"/>
  <c r="E25" i="4" s="1"/>
  <c r="F23" i="4"/>
  <c r="F24" i="4" s="1"/>
  <c r="E28" i="4" l="1"/>
  <c r="C25" i="4" s="1"/>
  <c r="C28" i="4" l="1"/>
  <c r="C35" i="4" l="1"/>
</calcChain>
</file>

<file path=xl/sharedStrings.xml><?xml version="1.0" encoding="utf-8"?>
<sst xmlns="http://schemas.openxmlformats.org/spreadsheetml/2006/main" count="45" uniqueCount="45">
  <si>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</si>
  <si>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</si>
  <si>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</si>
  <si>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</si>
  <si>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</si>
  <si>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</si>
  <si>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</si>
  <si>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</si>
  <si>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</si>
  <si>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</si>
  <si>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</si>
  <si>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</si>
  <si>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</si>
  <si>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</si>
  <si>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</si>
  <si>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</si>
  <si>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</si>
  <si>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</si>
  <si>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</si>
  <si>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</si>
  <si>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</si>
  <si>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</si>
  <si>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</si>
  <si>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</si>
  <si>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</si>
  <si>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</si>
  <si>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</si>
  <si>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</si>
  <si>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</si>
  <si>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</si>
  <si>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above 10 lakhs</t>
  </si>
  <si>
    <t>ca</t>
  </si>
  <si>
    <t>bua</t>
  </si>
  <si>
    <t>Cost Inflation Index - 2001</t>
  </si>
  <si>
    <t>Cost Inflation Index -  2023-2024</t>
  </si>
  <si>
    <t xml:space="preserve">{(100-10) x20}/70.00 </t>
  </si>
  <si>
    <t>19°06'24.3"N 72°49'45.3"E</t>
  </si>
  <si>
    <t>yoc - more than 50 years - as per Ms. Sonal shah</t>
  </si>
  <si>
    <t>stamp duty - 8%</t>
  </si>
  <si>
    <t>whicever is less</t>
  </si>
  <si>
    <t>Surrender - Tenancy - 26.01.2024</t>
  </si>
  <si>
    <r>
      <t xml:space="preserve">Value for Share of Tenant (66%)  in </t>
    </r>
    <r>
      <rPr>
        <sz val="11"/>
        <rFont val="Rupee Foradian"/>
        <family val="2"/>
      </rPr>
      <t>`</t>
    </r>
  </si>
  <si>
    <r>
      <t xml:space="preserve">Value Share of Landlord (34%)  in </t>
    </r>
    <r>
      <rPr>
        <sz val="11"/>
        <rFont val="Rupee Foradian"/>
        <family val="2"/>
      </rPr>
      <t>`</t>
    </r>
  </si>
  <si>
    <r>
      <t xml:space="preserve">Indexed Cost of Acquisition for Tenant  in </t>
    </r>
    <r>
      <rPr>
        <sz val="11"/>
        <rFont val="Rupee Foradian"/>
        <family val="2"/>
      </rPr>
      <t>`</t>
    </r>
  </si>
  <si>
    <t xml:space="preserve">Ms. Sonal Shah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</si>
</sst>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Calibri"/>
      <family val="2"/>
      <scheme val="minor"/>
    </font>
    <font>
      <sz val="11"/>
      <name val="Rupee Foradian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76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0" fontId="2" fillId="2" borderId="2" xfId="0" applyFont="1" applyFill="1" applyBorder="1"/>
    <xf numFmtId="0" fontId="0" fillId="5" borderId="2" xfId="0" applyFill="1" applyBorder="1" applyAlignment="1">
      <alignment horizontal="center" vertical="top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3" borderId="2" xfId="0" applyFont="1" applyFill="1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3" borderId="2" xfId="0" applyFont="1" applyFill="1" applyBorder="1"/>
    <xf numFmtId="0" fontId="6" fillId="0" borderId="0" xfId="0" applyFont="1"/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6" fillId="3" borderId="2" xfId="0" applyNumberFormat="1" applyFont="1" applyFill="1" applyBorder="1"/>
    <xf numFmtId="10" fontId="6" fillId="3" borderId="2" xfId="1" applyNumberFormat="1" applyFont="1" applyFill="1" applyBorder="1"/>
    <xf numFmtId="43" fontId="6" fillId="0" borderId="0" xfId="1" applyFont="1"/>
    <xf numFmtId="43" fontId="6" fillId="0" borderId="0" xfId="0" applyNumberFormat="1" applyFont="1"/>
    <xf numFmtId="43" fontId="9" fillId="2" borderId="2" xfId="0" applyNumberFormat="1" applyFont="1" applyFill="1" applyBorder="1"/>
    <xf numFmtId="43" fontId="9" fillId="0" borderId="0" xfId="0" applyNumberFormat="1" applyFont="1"/>
    <xf numFmtId="43" fontId="6" fillId="3" borderId="2" xfId="0" applyNumberFormat="1" applyFont="1" applyFill="1" applyBorder="1"/>
    <xf numFmtId="43" fontId="9" fillId="7" borderId="2" xfId="1" applyFont="1" applyFill="1" applyBorder="1"/>
    <xf numFmtId="43" fontId="9" fillId="0" borderId="0" xfId="1" applyFont="1"/>
    <xf numFmtId="43" fontId="6" fillId="3" borderId="2" xfId="1" applyFont="1" applyFill="1" applyBorder="1"/>
    <xf numFmtId="0" fontId="6" fillId="7" borderId="2" xfId="0" applyFont="1" applyFill="1" applyBorder="1"/>
    <xf numFmtId="0" fontId="6" fillId="3" borderId="2" xfId="0" applyFont="1" applyFill="1" applyBorder="1" applyAlignment="1">
      <alignment horizontal="left"/>
    </xf>
    <xf numFmtId="0" fontId="6" fillId="7" borderId="3" xfId="0" applyFont="1" applyFill="1" applyBorder="1" applyAlignment="1">
      <alignment horizontal="left"/>
    </xf>
    <xf numFmtId="0" fontId="6" fillId="7" borderId="4" xfId="0" applyFont="1" applyFill="1" applyBorder="1" applyAlignment="1">
      <alignment horizontal="left"/>
    </xf>
    <xf numFmtId="0" fontId="6" fillId="9" borderId="2" xfId="0" applyFont="1" applyFill="1" applyBorder="1"/>
    <xf numFmtId="0" fontId="6" fillId="9" borderId="3" xfId="0" applyFont="1" applyFill="1" applyBorder="1" applyAlignment="1">
      <alignment horizontal="left"/>
    </xf>
    <xf numFmtId="0" fontId="6" fillId="9" borderId="4" xfId="0" applyFont="1" applyFill="1" applyBorder="1" applyAlignment="1">
      <alignment horizontal="left"/>
    </xf>
    <xf numFmtId="43" fontId="6" fillId="9" borderId="2" xfId="1" applyFont="1" applyFill="1" applyBorder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39</xdr:row>
      <xdr:rowOff>156882</xdr:rowOff>
    </xdr:from>
    <xdr:to>
      <xdr:col>28</xdr:col>
      <xdr:colOff>480234</xdr:colOff>
      <xdr:row>78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200025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A5F60-1A36-4CE1-9120-6D1E6F32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4425" cy="6992326"/>
        </a:xfrm>
        <a:prstGeom prst="rect">
          <a:avLst/>
        </a:prstGeom>
      </xdr:spPr>
    </xdr:pic>
    <xdr:clientData/>
  </xdr:twoCellAnchor>
  <xdr:twoCellAnchor editAs="oneCell">
    <xdr:from>
      <xdr:col>15</xdr:col>
      <xdr:colOff>323850</xdr:colOff>
      <xdr:row>2</xdr:row>
      <xdr:rowOff>76200</xdr:rowOff>
    </xdr:from>
    <xdr:to>
      <xdr:col>32</xdr:col>
      <xdr:colOff>268138</xdr:colOff>
      <xdr:row>34</xdr:row>
      <xdr:rowOff>57998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48799C-6B0F-4C84-BCF2-611D544E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457200"/>
          <a:ext cx="10307488" cy="6077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286981</xdr:colOff>
      <xdr:row>46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4F31FF-347E-47B2-A215-26BE52E2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8821381" cy="8535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56029</xdr:rowOff>
    </xdr:from>
    <xdr:to>
      <xdr:col>21</xdr:col>
      <xdr:colOff>563839</xdr:colOff>
      <xdr:row>24</xdr:row>
      <xdr:rowOff>151877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D12E3F-BE31-4DAE-82B4-75C80981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7029"/>
          <a:ext cx="13271310" cy="42868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582050</xdr:colOff>
      <xdr:row>44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8D4CD-A464-4FE8-B47B-64CCAE05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7344800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"/>
  <sheetViews>
    <sheetView tabSelected="1" topLeftCell="A4" zoomScaleNormal="100" workbookViewId="0">
      <selection activeCell="C35" sqref="C35"/>
    </sheetView>
  </sheetViews>
  <sheetFormatPr defaultRowHeight="15" x14ac:dyDescent="0.25"/>
  <cols>
    <col min="1" max="1" width="18.140625" customWidth="1"/>
    <col min="2" max="2" width="25.5703125" customWidth="1"/>
    <col min="3" max="3" width="22.5703125" customWidth="1"/>
    <col min="4" max="4" width="18.5703125" customWidth="1"/>
    <col min="5" max="5" width="16.140625" customWidth="1"/>
    <col min="6" max="6" width="1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37" t="s">
        <v>44</v>
      </c>
      <c r="B1" s="38"/>
      <c r="C1" s="39"/>
    </row>
    <row r="2" spans="1:12" ht="15" customHeight="1" x14ac:dyDescent="0.3">
      <c r="A2" s="40" t="s">
        <v>8</v>
      </c>
      <c r="B2" s="41"/>
      <c r="C2" s="20">
        <v>2001</v>
      </c>
      <c r="E2" t="s">
        <v>31</v>
      </c>
      <c r="F2" s="19">
        <v>1042.52</v>
      </c>
    </row>
    <row r="3" spans="1:12" x14ac:dyDescent="0.25">
      <c r="A3" s="21"/>
      <c r="B3" s="21"/>
      <c r="C3" s="21"/>
      <c r="E3" t="s">
        <v>32</v>
      </c>
      <c r="F3">
        <f>ROUND(F2*1.2,2)</f>
        <v>1251.02</v>
      </c>
      <c r="G3">
        <f>F2-F3</f>
        <v>-208.5</v>
      </c>
      <c r="L3" s="3"/>
    </row>
    <row r="4" spans="1:12" x14ac:dyDescent="0.25">
      <c r="A4" s="21" t="s">
        <v>9</v>
      </c>
      <c r="B4" s="21"/>
      <c r="C4" s="34">
        <v>2001</v>
      </c>
      <c r="D4" s="52" t="s">
        <v>37</v>
      </c>
      <c r="E4" s="45"/>
      <c r="F4" s="53"/>
      <c r="G4" s="46" t="s">
        <v>13</v>
      </c>
      <c r="H4" s="47"/>
      <c r="K4" s="45"/>
      <c r="L4" s="45"/>
    </row>
    <row r="5" spans="1:12" x14ac:dyDescent="0.25">
      <c r="A5" s="21" t="s">
        <v>0</v>
      </c>
      <c r="B5" s="21"/>
      <c r="C5" s="34">
        <v>1973</v>
      </c>
      <c r="D5" t="s">
        <v>29</v>
      </c>
      <c r="G5" s="11" t="s">
        <v>25</v>
      </c>
      <c r="H5" s="12">
        <v>46</v>
      </c>
      <c r="J5" s="8"/>
    </row>
    <row r="6" spans="1:12" x14ac:dyDescent="0.25">
      <c r="A6" s="21" t="s">
        <v>1</v>
      </c>
      <c r="B6" s="22"/>
      <c r="C6" s="21">
        <f>C4-C5</f>
        <v>28</v>
      </c>
      <c r="D6">
        <f>70-C6</f>
        <v>42</v>
      </c>
      <c r="G6" s="11" t="s">
        <v>26</v>
      </c>
      <c r="H6" s="14">
        <v>10</v>
      </c>
    </row>
    <row r="7" spans="1:12" x14ac:dyDescent="0.25">
      <c r="A7" s="42" t="s">
        <v>14</v>
      </c>
      <c r="B7" s="22" t="s">
        <v>10</v>
      </c>
      <c r="C7" s="22" t="s">
        <v>11</v>
      </c>
      <c r="G7" s="11" t="s">
        <v>27</v>
      </c>
      <c r="H7" s="13">
        <v>42350</v>
      </c>
      <c r="I7" s="2"/>
    </row>
    <row r="8" spans="1:12" ht="15.75" customHeight="1" x14ac:dyDescent="0.25">
      <c r="A8" s="43"/>
      <c r="B8" s="22">
        <v>1251</v>
      </c>
      <c r="C8" s="23">
        <f>ROUND(B8/10.764,2)</f>
        <v>116.22</v>
      </c>
      <c r="F8" s="1"/>
      <c r="G8" s="9"/>
      <c r="H8" s="10"/>
      <c r="I8" s="2"/>
    </row>
    <row r="9" spans="1:12" ht="33.75" customHeight="1" x14ac:dyDescent="0.25">
      <c r="A9" s="36"/>
      <c r="B9" s="22"/>
      <c r="C9" s="22"/>
      <c r="G9" s="7" t="s">
        <v>18</v>
      </c>
      <c r="H9" s="2"/>
      <c r="K9" s="1"/>
    </row>
    <row r="10" spans="1:12" x14ac:dyDescent="0.25">
      <c r="A10" s="24" t="s">
        <v>17</v>
      </c>
      <c r="B10" s="25"/>
      <c r="C10" s="26">
        <v>5500</v>
      </c>
      <c r="D10" t="s">
        <v>22</v>
      </c>
      <c r="I10" s="2"/>
    </row>
    <row r="11" spans="1:12" x14ac:dyDescent="0.25">
      <c r="A11" s="24"/>
      <c r="B11" s="25"/>
      <c r="C11" s="25"/>
      <c r="D11" t="s">
        <v>23</v>
      </c>
    </row>
    <row r="12" spans="1:12" x14ac:dyDescent="0.25">
      <c r="A12" s="25" t="s">
        <v>15</v>
      </c>
      <c r="B12" s="25"/>
      <c r="C12" s="26">
        <f>ROUND(C8*C10,0)</f>
        <v>639210</v>
      </c>
      <c r="D12" s="2" t="s">
        <v>24</v>
      </c>
      <c r="I12" s="4"/>
      <c r="J12" s="4"/>
      <c r="K12" s="4"/>
    </row>
    <row r="13" spans="1:12" x14ac:dyDescent="0.25">
      <c r="A13" s="25"/>
      <c r="B13" s="25"/>
      <c r="C13" s="26"/>
      <c r="D13" t="s">
        <v>28</v>
      </c>
      <c r="F13" s="5"/>
      <c r="G13" s="5"/>
      <c r="H13" s="5"/>
      <c r="I13" s="4"/>
      <c r="J13" s="4"/>
      <c r="K13" s="4"/>
    </row>
    <row r="14" spans="1:12" x14ac:dyDescent="0.25">
      <c r="A14" s="25" t="s">
        <v>2</v>
      </c>
      <c r="B14" s="25"/>
      <c r="C14" s="54">
        <f>100-10</f>
        <v>90</v>
      </c>
      <c r="D14" s="55"/>
      <c r="E14" s="55"/>
      <c r="F14" s="56"/>
      <c r="G14" s="56"/>
      <c r="H14" s="57"/>
      <c r="I14" s="4"/>
      <c r="J14" s="4"/>
      <c r="K14" s="4"/>
    </row>
    <row r="15" spans="1:12" x14ac:dyDescent="0.25">
      <c r="A15" s="27" t="s">
        <v>35</v>
      </c>
      <c r="B15" s="25"/>
      <c r="C15" s="58">
        <f>C14*C6/70</f>
        <v>36</v>
      </c>
      <c r="D15" s="55"/>
      <c r="E15" s="55"/>
      <c r="F15" s="56"/>
      <c r="G15" s="56"/>
      <c r="H15" s="57"/>
      <c r="I15" s="4"/>
      <c r="J15" s="4"/>
      <c r="K15" s="4"/>
    </row>
    <row r="16" spans="1:12" x14ac:dyDescent="0.25">
      <c r="A16" s="25"/>
      <c r="B16" s="25"/>
      <c r="C16" s="59">
        <v>0.36</v>
      </c>
      <c r="D16" s="55"/>
      <c r="E16" s="55"/>
      <c r="F16" s="55"/>
      <c r="G16" s="56"/>
      <c r="H16" s="60"/>
      <c r="I16" s="44"/>
      <c r="J16" s="44"/>
      <c r="K16" s="44"/>
    </row>
    <row r="17" spans="1:11" x14ac:dyDescent="0.25">
      <c r="A17" s="21" t="s">
        <v>3</v>
      </c>
      <c r="B17" s="21"/>
      <c r="C17" s="33">
        <f>ROUND(C12*C16,0)</f>
        <v>230116</v>
      </c>
      <c r="D17" s="61"/>
      <c r="E17" s="61"/>
      <c r="F17" s="55" t="s">
        <v>36</v>
      </c>
      <c r="G17" s="55"/>
      <c r="H17" s="55"/>
    </row>
    <row r="18" spans="1:11" x14ac:dyDescent="0.25">
      <c r="A18" s="28" t="s">
        <v>12</v>
      </c>
      <c r="B18" s="28"/>
      <c r="C18" s="29"/>
      <c r="D18" s="55"/>
      <c r="E18" s="60"/>
      <c r="F18" s="55"/>
      <c r="G18" s="55"/>
      <c r="H18" s="55"/>
    </row>
    <row r="19" spans="1:11" x14ac:dyDescent="0.25">
      <c r="A19" s="29" t="s">
        <v>16</v>
      </c>
      <c r="B19" s="29"/>
      <c r="C19" s="30">
        <f>H7</f>
        <v>42350</v>
      </c>
      <c r="D19" s="55"/>
      <c r="E19" s="55"/>
      <c r="F19" s="55"/>
      <c r="G19" s="55"/>
      <c r="H19" s="55"/>
    </row>
    <row r="20" spans="1:11" x14ac:dyDescent="0.25">
      <c r="A20" s="31"/>
      <c r="B20" s="31"/>
      <c r="C20" s="31"/>
      <c r="D20" s="55"/>
      <c r="E20" s="55"/>
      <c r="F20" s="55"/>
      <c r="G20" s="55"/>
      <c r="H20" s="55">
        <f>2024-50</f>
        <v>1974</v>
      </c>
    </row>
    <row r="21" spans="1:11" x14ac:dyDescent="0.25">
      <c r="A21" s="32" t="s">
        <v>19</v>
      </c>
      <c r="B21" s="32"/>
      <c r="C21" s="33">
        <f>ROUND(C19*C8,0)</f>
        <v>4921917</v>
      </c>
      <c r="D21" s="55"/>
      <c r="E21" s="55"/>
      <c r="F21" s="55"/>
      <c r="G21" s="55"/>
      <c r="H21" s="55"/>
    </row>
    <row r="22" spans="1:11" x14ac:dyDescent="0.25">
      <c r="A22" s="34"/>
      <c r="B22" s="34"/>
      <c r="C22" s="33"/>
      <c r="D22" s="55"/>
      <c r="E22" s="55" t="s">
        <v>20</v>
      </c>
      <c r="F22" s="55" t="s">
        <v>21</v>
      </c>
      <c r="G22" s="55"/>
      <c r="H22" s="55"/>
    </row>
    <row r="23" spans="1:11" x14ac:dyDescent="0.25">
      <c r="A23" s="35" t="s">
        <v>4</v>
      </c>
      <c r="B23" s="35"/>
      <c r="C23" s="62">
        <f>C21-C17</f>
        <v>4691801</v>
      </c>
      <c r="D23" s="55"/>
      <c r="E23" s="61">
        <f>C23</f>
        <v>4691801</v>
      </c>
      <c r="F23" s="61">
        <f>C23</f>
        <v>4691801</v>
      </c>
      <c r="G23" s="60"/>
      <c r="H23" s="55"/>
    </row>
    <row r="24" spans="1:11" x14ac:dyDescent="0.25">
      <c r="A24" s="34"/>
      <c r="B24" s="34"/>
      <c r="C24" s="32"/>
      <c r="D24" s="55" t="s">
        <v>30</v>
      </c>
      <c r="E24" s="61">
        <v>1000000</v>
      </c>
      <c r="F24" s="63">
        <f>ROUND(F23*1%,0)</f>
        <v>46918</v>
      </c>
      <c r="G24" s="61"/>
      <c r="H24" s="55"/>
    </row>
    <row r="25" spans="1:11" x14ac:dyDescent="0.25">
      <c r="A25" s="25" t="s">
        <v>5</v>
      </c>
      <c r="B25" s="25"/>
      <c r="C25" s="64">
        <f>E28</f>
        <v>334110</v>
      </c>
      <c r="D25" s="55"/>
      <c r="E25" s="61">
        <f>MROUND(E23-E24,500)</f>
        <v>3692000</v>
      </c>
      <c r="F25" s="55">
        <v>20000</v>
      </c>
      <c r="G25" s="55" t="s">
        <v>39</v>
      </c>
      <c r="H25" s="55"/>
    </row>
    <row r="26" spans="1:11" x14ac:dyDescent="0.25">
      <c r="A26" s="25" t="s">
        <v>6</v>
      </c>
      <c r="B26" s="25"/>
      <c r="C26" s="64">
        <f>F25</f>
        <v>20000</v>
      </c>
      <c r="D26" s="55" t="s">
        <v>38</v>
      </c>
      <c r="E26" s="61">
        <f>E25*8%</f>
        <v>295360</v>
      </c>
      <c r="F26" s="55"/>
      <c r="G26" s="60"/>
      <c r="H26" s="55"/>
      <c r="K26" s="1"/>
    </row>
    <row r="27" spans="1:11" x14ac:dyDescent="0.25">
      <c r="A27" s="25"/>
      <c r="B27" s="25"/>
      <c r="C27" s="54"/>
      <c r="D27" s="55"/>
      <c r="E27" s="60">
        <v>38750</v>
      </c>
      <c r="F27" s="55"/>
      <c r="G27" s="55"/>
      <c r="H27" s="55"/>
      <c r="J27" s="6"/>
      <c r="K27" s="6"/>
    </row>
    <row r="28" spans="1:11" x14ac:dyDescent="0.25">
      <c r="A28" s="68" t="s">
        <v>7</v>
      </c>
      <c r="B28" s="68"/>
      <c r="C28" s="65">
        <f>ROUND(C26+C25+C23,0)</f>
        <v>5045911</v>
      </c>
      <c r="D28" s="55"/>
      <c r="E28" s="66">
        <f>E26+E27</f>
        <v>334110</v>
      </c>
      <c r="F28" s="55"/>
      <c r="G28" s="55"/>
      <c r="H28" s="55"/>
      <c r="J28" s="6"/>
    </row>
    <row r="29" spans="1:11" x14ac:dyDescent="0.25">
      <c r="A29" s="70" t="s">
        <v>41</v>
      </c>
      <c r="B29" s="71"/>
      <c r="C29" s="65">
        <f>ROUND(C28*66%,0)</f>
        <v>3330301</v>
      </c>
      <c r="D29" s="55"/>
      <c r="E29" s="66"/>
      <c r="F29" s="55"/>
      <c r="G29" s="55"/>
      <c r="H29" s="55"/>
      <c r="J29" s="6"/>
    </row>
    <row r="30" spans="1:11" x14ac:dyDescent="0.25">
      <c r="A30" s="73" t="s">
        <v>42</v>
      </c>
      <c r="B30" s="74"/>
      <c r="C30" s="75">
        <f>C28-C29</f>
        <v>1715610</v>
      </c>
      <c r="D30" s="55"/>
      <c r="E30" s="66"/>
      <c r="F30" s="55"/>
      <c r="G30" s="55"/>
      <c r="H30" s="55"/>
      <c r="J30" s="6"/>
    </row>
    <row r="31" spans="1:11" x14ac:dyDescent="0.25">
      <c r="A31" s="69" t="s">
        <v>33</v>
      </c>
      <c r="B31" s="54"/>
      <c r="C31" s="67">
        <v>100</v>
      </c>
      <c r="D31" s="55"/>
      <c r="E31" s="61"/>
      <c r="F31" s="55"/>
      <c r="G31" s="55"/>
      <c r="H31" s="55"/>
      <c r="J31" s="6"/>
    </row>
    <row r="32" spans="1:11" x14ac:dyDescent="0.25">
      <c r="A32" s="54" t="s">
        <v>34</v>
      </c>
      <c r="B32" s="54"/>
      <c r="C32" s="67">
        <v>348</v>
      </c>
      <c r="D32" s="55"/>
      <c r="E32" s="55"/>
      <c r="F32" s="55"/>
      <c r="G32" s="55"/>
      <c r="H32" s="55"/>
      <c r="J32" s="1"/>
    </row>
    <row r="33" spans="1:21" x14ac:dyDescent="0.25">
      <c r="A33" s="51" t="s">
        <v>40</v>
      </c>
      <c r="B33" s="51"/>
      <c r="C33" s="67"/>
      <c r="D33" s="55"/>
      <c r="E33" s="55"/>
      <c r="F33" s="55"/>
      <c r="G33" s="55"/>
      <c r="H33" s="55"/>
      <c r="J33" s="6"/>
    </row>
    <row r="34" spans="1:21" x14ac:dyDescent="0.25">
      <c r="A34" s="72" t="s">
        <v>43</v>
      </c>
      <c r="B34" s="54"/>
      <c r="C34" s="67">
        <f>C29*C32/C31</f>
        <v>11589447.48</v>
      </c>
      <c r="D34" s="55">
        <v>348</v>
      </c>
      <c r="E34" s="61"/>
      <c r="F34" s="55"/>
      <c r="G34" s="55"/>
      <c r="H34" s="55"/>
      <c r="J34" s="2"/>
    </row>
    <row r="35" spans="1:21" x14ac:dyDescent="0.25">
      <c r="A35" s="68"/>
      <c r="B35" s="68"/>
      <c r="C35" s="65">
        <f>ROUND(C34,0)</f>
        <v>11589447</v>
      </c>
      <c r="D35" s="55"/>
      <c r="E35" s="55"/>
      <c r="F35" s="55"/>
      <c r="G35" s="55"/>
      <c r="H35" s="55"/>
    </row>
    <row r="36" spans="1:21" x14ac:dyDescent="0.25">
      <c r="A36" s="55"/>
      <c r="B36" s="55"/>
      <c r="C36" s="55"/>
      <c r="D36" s="55"/>
      <c r="E36" s="55"/>
      <c r="F36" s="55"/>
      <c r="G36" s="55"/>
      <c r="H36" s="55"/>
      <c r="U36">
        <f>32.91+37.7</f>
        <v>70.61</v>
      </c>
    </row>
    <row r="37" spans="1:21" x14ac:dyDescent="0.25">
      <c r="B37" s="8"/>
    </row>
    <row r="38" spans="1:21" x14ac:dyDescent="0.25">
      <c r="B38" s="8"/>
    </row>
  </sheetData>
  <mergeCells count="9">
    <mergeCell ref="A29:B29"/>
    <mergeCell ref="A30:B30"/>
    <mergeCell ref="A1:C1"/>
    <mergeCell ref="A2:B2"/>
    <mergeCell ref="A7:A8"/>
    <mergeCell ref="I16:K16"/>
    <mergeCell ref="K4:L4"/>
    <mergeCell ref="G4:H4"/>
    <mergeCell ref="D4:F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269B8-D827-4294-8BA2-784A34F9CD54}">
  <dimension ref="A1"/>
  <sheetViews>
    <sheetView workbookViewId="0">
      <selection activeCell="P36" sqref="P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E1" zoomScale="85" zoomScaleNormal="85" workbookViewId="0">
      <selection activeCell="B2" sqref="B2"/>
    </sheetView>
  </sheetViews>
  <sheetFormatPr defaultRowHeight="15" x14ac:dyDescent="0.25"/>
  <sheetData>
    <row r="2" spans="2:2" x14ac:dyDescent="0.25">
      <c r="B2" s="18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E7" sqref="E7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5"/>
      <c r="L51" s="15"/>
      <c r="M51" s="15"/>
      <c r="N51" s="16"/>
    </row>
    <row r="52" spans="11:14" x14ac:dyDescent="0.25">
      <c r="K52" s="15"/>
      <c r="L52" s="15"/>
      <c r="M52" s="15"/>
      <c r="N52" s="16"/>
    </row>
    <row r="53" spans="11:14" x14ac:dyDescent="0.25">
      <c r="K53" s="15"/>
      <c r="L53" s="15"/>
      <c r="M53" s="15"/>
      <c r="N53" s="16"/>
    </row>
    <row r="54" spans="11:14" x14ac:dyDescent="0.25">
      <c r="K54" s="15"/>
      <c r="L54" s="15"/>
      <c r="M54" s="15"/>
      <c r="N54" s="16"/>
    </row>
    <row r="55" spans="11:14" x14ac:dyDescent="0.25">
      <c r="K55" s="15"/>
      <c r="L55" s="15"/>
      <c r="M55" s="15"/>
      <c r="N55" s="16"/>
    </row>
    <row r="56" spans="11:14" x14ac:dyDescent="0.25">
      <c r="K56" s="15"/>
      <c r="L56" s="15"/>
      <c r="M56" s="15"/>
      <c r="N56" s="16"/>
    </row>
    <row r="57" spans="11:14" x14ac:dyDescent="0.25">
      <c r="K57" s="15"/>
      <c r="L57" s="15"/>
      <c r="M57" s="15"/>
      <c r="N57" s="16"/>
    </row>
    <row r="58" spans="11:14" x14ac:dyDescent="0.25">
      <c r="K58" s="15"/>
      <c r="L58" s="15"/>
      <c r="M58" s="15"/>
      <c r="N58" s="16"/>
    </row>
    <row r="59" spans="11:14" x14ac:dyDescent="0.25">
      <c r="K59" s="48"/>
      <c r="L59" s="49"/>
      <c r="M59" s="50"/>
      <c r="N59" s="17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location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2024-10-14T09:57:11Z</dcterms:modified>
</cp:coreProperties>
</file>