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September 2024\Sarita Dharmendra Chaurasia  - SBI\"/>
    </mc:Choice>
  </mc:AlternateContent>
  <xr:revisionPtr revIDLastSave="0" documentId="13_ncr:1_{5E240F17-A07E-4702-A276-F62964CB16DD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W37" i="4" l="1"/>
  <c r="Q22" i="17"/>
  <c r="G40" i="4"/>
  <c r="G31" i="4"/>
  <c r="I35" i="4"/>
  <c r="G34" i="4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Q5" i="4" s="1"/>
  <c r="B5" i="4" s="1"/>
  <c r="C5" i="4" s="1"/>
  <c r="D5" i="4" s="1"/>
  <c r="J5" i="4"/>
  <c r="I5" i="4"/>
  <c r="E5" i="4"/>
  <c r="A5" i="4"/>
  <c r="Q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Q21" i="4"/>
  <c r="B21" i="4" s="1"/>
  <c r="C21" i="4" s="1"/>
  <c r="D21" i="4" s="1"/>
  <c r="J21" i="4"/>
  <c r="I21" i="4"/>
  <c r="E21" i="4"/>
  <c r="A21" i="4"/>
  <c r="Q20" i="4"/>
  <c r="B20" i="4" s="1"/>
  <c r="C20" i="4" s="1"/>
  <c r="J20" i="4"/>
  <c r="I20" i="4"/>
  <c r="E20" i="4"/>
  <c r="A20" i="4"/>
  <c r="Q19" i="4"/>
  <c r="B19" i="4" s="1"/>
  <c r="C19" i="4" s="1"/>
  <c r="D19" i="4" s="1"/>
  <c r="J19" i="4"/>
  <c r="I19" i="4"/>
  <c r="E19" i="4"/>
  <c r="A19" i="4"/>
  <c r="Q18" i="4"/>
  <c r="B18" i="4" s="1"/>
  <c r="C18" i="4" s="1"/>
  <c r="D18" i="4" s="1"/>
  <c r="J18" i="4"/>
  <c r="I18" i="4"/>
  <c r="E18" i="4"/>
  <c r="A18" i="4"/>
  <c r="Q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Q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Z46" i="4" s="1"/>
  <c r="S41" i="4" l="1"/>
  <c r="W51" i="4" l="1"/>
  <c r="W47" i="4"/>
</calcChain>
</file>

<file path=xl/sharedStrings.xml><?xml version="1.0" encoding="utf-8"?>
<sst xmlns="http://schemas.openxmlformats.org/spreadsheetml/2006/main" count="52" uniqueCount="45">
  <si>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</si>
  <si>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</si>
  <si>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</si>
  <si>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</si>
  <si>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</si>
  <si>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</si>
  <si>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</si>
  <si>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</si>
  <si>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</si>
  <si>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</si>
  <si>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</si>
  <si>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</si>
  <si>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</si>
  <si>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</si>
  <si>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</si>
  <si>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</si>
  <si>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</si>
  <si>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</si>
  <si>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</si>
  <si>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</si>
  <si>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</si>
  <si>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</si>
  <si>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</si>
  <si>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</si>
  <si>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</si>
  <si>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</si>
  <si>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</si>
  <si>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</si>
  <si>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</si>
  <si>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</si>
  <si>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</si>
  <si>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</si>
  <si>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</si>
  <si>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</si>
  <si>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</si>
  <si>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</si>
  <si>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</si>
  <si>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</si>
  <si>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State Bank of India ( RACPC Kalyan ) - Mrs. Sarita Dharmendra Chaurasia &amp; Mr. Dharmendra Chaurasia</t>
  </si>
  <si>
    <t>Agree BUA</t>
  </si>
  <si>
    <t>Measured CA</t>
  </si>
  <si>
    <t>Ground Floor</t>
  </si>
  <si>
    <t>First Floor</t>
  </si>
  <si>
    <t xml:space="preserve">Terrace </t>
  </si>
  <si>
    <t>rate on 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</si>
</sst>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13" fillId="0" borderId="0" xfId="0" applyFont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277455</xdr:colOff>
      <xdr:row>46</xdr:row>
      <xdr:rowOff>105949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2383146-9E66-47E4-A98C-4EC66D5353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11855" cy="84117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382244</xdr:colOff>
      <xdr:row>50</xdr:row>
      <xdr:rowOff>172644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A173837-D710-411E-A350-90C226E38A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916644" cy="855464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306034</xdr:colOff>
      <xdr:row>45</xdr:row>
      <xdr:rowOff>39275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1F54578-C7F6-4F80-B775-3AC4757A4E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40434" cy="84212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191718</xdr:colOff>
      <xdr:row>39</xdr:row>
      <xdr:rowOff>10490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70C13B6-C814-4B5D-891A-F457773A61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26118" cy="691611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296507</xdr:colOff>
      <xdr:row>40</xdr:row>
      <xdr:rowOff>143772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325F64E-6349-4AE4-B54B-0A11126523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830907" cy="643027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51"/>
  <sheetViews>
    <sheetView tabSelected="1" topLeftCell="D22" zoomScaleNormal="100" workbookViewId="0">
      <selection activeCell="Y45" sqref="Y4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20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9.425781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6" t="s">
        <v>36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470</v>
      </c>
      <c r="C3" s="4">
        <f>B3*1.2</f>
        <v>564</v>
      </c>
      <c r="D3" s="4">
        <f t="shared" ref="D3:D14" si="2">C3*1.2</f>
        <v>676.8</v>
      </c>
      <c r="E3" s="5">
        <f t="shared" ref="E3:E14" si="3">R3</f>
        <v>6600000</v>
      </c>
      <c r="F3" s="9">
        <f t="shared" ref="F3:F14" si="4">ROUND((E3/B3),0)</f>
        <v>14043</v>
      </c>
      <c r="G3" s="9">
        <f t="shared" ref="G3:G14" si="5">ROUND((E3/C3),0)</f>
        <v>11702</v>
      </c>
      <c r="H3" s="9">
        <f t="shared" ref="H3:H14" si="6">ROUND((E3/D3),0)</f>
        <v>9752</v>
      </c>
      <c r="I3" s="4" t="e">
        <f>#REF!</f>
        <v>#REF!</v>
      </c>
      <c r="J3" s="4">
        <f t="shared" ref="J3:J14" si="7">S3</f>
        <v>0</v>
      </c>
      <c r="O3">
        <v>0</v>
      </c>
      <c r="P3">
        <v>564</v>
      </c>
      <c r="Q3">
        <f t="shared" ref="P3:Q14" si="8">P3/1.2</f>
        <v>470</v>
      </c>
      <c r="R3" s="2">
        <v>6600000</v>
      </c>
    </row>
    <row r="4" spans="1:20" s="44" customFormat="1" x14ac:dyDescent="0.25">
      <c r="A4" s="42">
        <f t="shared" ref="A4:A9" si="9">N4</f>
        <v>0</v>
      </c>
      <c r="B4" s="42">
        <f t="shared" ref="B4:B9" si="10">Q4</f>
        <v>359.16666666666669</v>
      </c>
      <c r="C4" s="42">
        <f t="shared" ref="C4:C9" si="11">B4*1.2</f>
        <v>431</v>
      </c>
      <c r="D4" s="42">
        <f t="shared" ref="D4:D9" si="12">C4*1.2</f>
        <v>517.19999999999993</v>
      </c>
      <c r="E4" s="43">
        <f t="shared" ref="E4:E9" si="13">R4</f>
        <v>6650000</v>
      </c>
      <c r="F4" s="42">
        <f t="shared" ref="F4:F9" si="14">ROUND((E4/B4),0)</f>
        <v>18515</v>
      </c>
      <c r="G4" s="42">
        <f t="shared" ref="G4:G9" si="15">ROUND((E4/C4),0)</f>
        <v>15429</v>
      </c>
      <c r="H4" s="42">
        <f t="shared" ref="H4:H9" si="16">ROUND((E4/D4),0)</f>
        <v>12858</v>
      </c>
      <c r="I4" s="42" t="e">
        <f>#REF!</f>
        <v>#REF!</v>
      </c>
      <c r="J4" s="42">
        <f t="shared" ref="J4:J9" si="17">S4</f>
        <v>0</v>
      </c>
      <c r="O4" s="44">
        <v>0</v>
      </c>
      <c r="P4" s="44">
        <v>431</v>
      </c>
      <c r="Q4" s="44">
        <f t="shared" ref="Q4:Q9" si="18">P4/1.2</f>
        <v>359.16666666666669</v>
      </c>
      <c r="R4" s="45">
        <v>6650000</v>
      </c>
    </row>
    <row r="5" spans="1:20" x14ac:dyDescent="0.25">
      <c r="A5" s="4">
        <f t="shared" si="9"/>
        <v>0</v>
      </c>
      <c r="B5" s="4">
        <f t="shared" si="10"/>
        <v>0</v>
      </c>
      <c r="C5" s="4">
        <f t="shared" si="11"/>
        <v>0</v>
      </c>
      <c r="D5" s="4">
        <f t="shared" si="12"/>
        <v>0</v>
      </c>
      <c r="E5" s="5">
        <f t="shared" si="13"/>
        <v>0</v>
      </c>
      <c r="F5" s="9" t="e">
        <f t="shared" si="14"/>
        <v>#DIV/0!</v>
      </c>
      <c r="G5" s="9" t="e">
        <f t="shared" si="15"/>
        <v>#DIV/0!</v>
      </c>
      <c r="H5" s="9" t="e">
        <f t="shared" si="16"/>
        <v>#DIV/0!</v>
      </c>
      <c r="I5" s="4" t="e">
        <f>#REF!</f>
        <v>#REF!</v>
      </c>
      <c r="J5" s="4">
        <f t="shared" si="17"/>
        <v>0</v>
      </c>
      <c r="O5">
        <v>0</v>
      </c>
      <c r="P5">
        <f t="shared" ref="P5:P9" si="19">O5/1.2</f>
        <v>0</v>
      </c>
      <c r="Q5">
        <f t="shared" si="18"/>
        <v>0</v>
      </c>
      <c r="R5" s="2">
        <v>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9"/>
        <v>0</v>
      </c>
      <c r="Q6">
        <f t="shared" si="18"/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9"/>
        <v>0</v>
      </c>
      <c r="Q7">
        <f t="shared" si="18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9"/>
        <v>0</v>
      </c>
      <c r="Q8">
        <f t="shared" si="18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9"/>
        <v>0</v>
      </c>
      <c r="Q9">
        <f t="shared" si="18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6" t="s">
        <v>37</v>
      </c>
      <c r="B15" s="46"/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  <c r="O15" s="46"/>
      <c r="P15" s="46"/>
      <c r="Q15" s="46"/>
      <c r="R15" s="46"/>
    </row>
    <row r="16" spans="1:20" s="44" customFormat="1" x14ac:dyDescent="0.25">
      <c r="A16" s="42">
        <f t="shared" ref="A16:A28" si="32">N16</f>
        <v>0</v>
      </c>
      <c r="B16" s="42">
        <f t="shared" ref="B16:B28" si="33">Q16</f>
        <v>280</v>
      </c>
      <c r="C16" s="42">
        <f>B16*1.2</f>
        <v>336</v>
      </c>
      <c r="D16" s="42">
        <f t="shared" ref="D16:D28" si="34">C16*1.2</f>
        <v>403.2</v>
      </c>
      <c r="E16" s="43">
        <f t="shared" ref="E16:E28" si="35">R16</f>
        <v>8000000</v>
      </c>
      <c r="F16" s="42">
        <f t="shared" ref="F16:F28" si="36">ROUND((E16/B16),0)</f>
        <v>28571</v>
      </c>
      <c r="G16" s="42">
        <f t="shared" ref="G16:G28" si="37">ROUND((E16/C16),0)</f>
        <v>23810</v>
      </c>
      <c r="H16" s="42">
        <f t="shared" ref="H16:H28" si="38">ROUND((E16/D16),0)</f>
        <v>19841</v>
      </c>
      <c r="I16" s="42" t="e">
        <f>#REF!</f>
        <v>#REF!</v>
      </c>
      <c r="J16" s="42">
        <f t="shared" ref="J16:J28" si="39">S16</f>
        <v>0</v>
      </c>
      <c r="O16" s="44">
        <v>0</v>
      </c>
      <c r="P16" s="44">
        <f t="shared" ref="P16:Q28" si="40">O16/1.2</f>
        <v>0</v>
      </c>
      <c r="Q16" s="44">
        <v>280</v>
      </c>
      <c r="R16" s="45">
        <v>8000000</v>
      </c>
    </row>
    <row r="17" spans="1:24" s="44" customFormat="1" x14ac:dyDescent="0.25">
      <c r="A17" s="42">
        <f t="shared" si="32"/>
        <v>0</v>
      </c>
      <c r="B17" s="42">
        <f t="shared" si="33"/>
        <v>291.66666666666669</v>
      </c>
      <c r="C17" s="42">
        <f t="shared" ref="C17:C28" si="41">B17*1.2</f>
        <v>350</v>
      </c>
      <c r="D17" s="42">
        <f t="shared" si="34"/>
        <v>420</v>
      </c>
      <c r="E17" s="43">
        <f t="shared" si="35"/>
        <v>8000000</v>
      </c>
      <c r="F17" s="42">
        <f t="shared" si="36"/>
        <v>27429</v>
      </c>
      <c r="G17" s="42">
        <f t="shared" si="37"/>
        <v>22857</v>
      </c>
      <c r="H17" s="42">
        <f t="shared" si="38"/>
        <v>19048</v>
      </c>
      <c r="I17" s="42" t="e">
        <f>#REF!</f>
        <v>#REF!</v>
      </c>
      <c r="J17" s="42">
        <f t="shared" si="39"/>
        <v>0</v>
      </c>
      <c r="O17" s="44">
        <v>0</v>
      </c>
      <c r="P17" s="44">
        <v>350</v>
      </c>
      <c r="Q17" s="44">
        <f t="shared" si="40"/>
        <v>291.66666666666669</v>
      </c>
      <c r="R17" s="45">
        <v>8000000</v>
      </c>
    </row>
    <row r="18" spans="1:24" x14ac:dyDescent="0.25">
      <c r="A18" s="4">
        <f t="shared" si="32"/>
        <v>0</v>
      </c>
      <c r="B18" s="4">
        <f t="shared" si="33"/>
        <v>800</v>
      </c>
      <c r="C18" s="4">
        <f t="shared" si="41"/>
        <v>960</v>
      </c>
      <c r="D18" s="4">
        <f t="shared" si="34"/>
        <v>1152</v>
      </c>
      <c r="E18" s="5">
        <f t="shared" si="35"/>
        <v>13000000</v>
      </c>
      <c r="F18" s="9">
        <f t="shared" si="36"/>
        <v>16250</v>
      </c>
      <c r="G18" s="9">
        <f t="shared" si="37"/>
        <v>13542</v>
      </c>
      <c r="H18" s="9">
        <f t="shared" si="38"/>
        <v>11285</v>
      </c>
      <c r="I18" s="4" t="e">
        <f>#REF!</f>
        <v>#REF!</v>
      </c>
      <c r="J18" s="4">
        <f t="shared" si="39"/>
        <v>0</v>
      </c>
      <c r="O18">
        <v>0</v>
      </c>
      <c r="P18">
        <v>960</v>
      </c>
      <c r="Q18">
        <f t="shared" si="40"/>
        <v>800</v>
      </c>
      <c r="R18" s="2">
        <v>13000000</v>
      </c>
    </row>
    <row r="19" spans="1:24" x14ac:dyDescent="0.25">
      <c r="A19" s="4">
        <f t="shared" si="32"/>
        <v>0</v>
      </c>
      <c r="B19" s="4">
        <f t="shared" si="33"/>
        <v>520.83333333333337</v>
      </c>
      <c r="C19" s="4">
        <f t="shared" si="41"/>
        <v>625</v>
      </c>
      <c r="D19" s="4">
        <f t="shared" si="34"/>
        <v>750</v>
      </c>
      <c r="E19" s="5">
        <f t="shared" si="35"/>
        <v>18000000</v>
      </c>
      <c r="F19" s="9">
        <f t="shared" si="36"/>
        <v>34560</v>
      </c>
      <c r="G19" s="9">
        <f t="shared" si="37"/>
        <v>28800</v>
      </c>
      <c r="H19" s="9">
        <f t="shared" si="38"/>
        <v>24000</v>
      </c>
      <c r="I19" s="4" t="e">
        <f>#REF!</f>
        <v>#REF!</v>
      </c>
      <c r="J19" s="4">
        <f t="shared" si="39"/>
        <v>0</v>
      </c>
      <c r="O19">
        <v>0</v>
      </c>
      <c r="P19">
        <v>625</v>
      </c>
      <c r="Q19">
        <f t="shared" si="40"/>
        <v>520.83333333333337</v>
      </c>
      <c r="R19" s="2">
        <v>18000000</v>
      </c>
    </row>
    <row r="20" spans="1:24" x14ac:dyDescent="0.25">
      <c r="A20" s="4">
        <f t="shared" si="32"/>
        <v>0</v>
      </c>
      <c r="B20" s="4">
        <f t="shared" si="33"/>
        <v>708.33333333333337</v>
      </c>
      <c r="C20" s="4">
        <f t="shared" si="41"/>
        <v>850</v>
      </c>
      <c r="D20" s="4">
        <f t="shared" si="34"/>
        <v>1020</v>
      </c>
      <c r="E20" s="5">
        <f t="shared" si="35"/>
        <v>8500000</v>
      </c>
      <c r="F20" s="9">
        <f t="shared" si="36"/>
        <v>12000</v>
      </c>
      <c r="G20" s="9">
        <f t="shared" si="37"/>
        <v>10000</v>
      </c>
      <c r="H20" s="9">
        <f t="shared" si="38"/>
        <v>8333</v>
      </c>
      <c r="I20" s="4" t="e">
        <f>#REF!</f>
        <v>#REF!</v>
      </c>
      <c r="J20" s="4">
        <f t="shared" si="39"/>
        <v>0</v>
      </c>
      <c r="O20">
        <v>0</v>
      </c>
      <c r="P20">
        <v>850</v>
      </c>
      <c r="Q20">
        <f t="shared" si="40"/>
        <v>708.33333333333337</v>
      </c>
      <c r="R20" s="2">
        <v>8500000</v>
      </c>
    </row>
    <row r="21" spans="1:24" x14ac:dyDescent="0.25">
      <c r="A21" s="4">
        <f t="shared" si="32"/>
        <v>0</v>
      </c>
      <c r="B21" s="4">
        <f t="shared" si="33"/>
        <v>916.66666666666674</v>
      </c>
      <c r="C21" s="4">
        <f t="shared" si="41"/>
        <v>1100</v>
      </c>
      <c r="D21" s="4">
        <f t="shared" si="34"/>
        <v>1320</v>
      </c>
      <c r="E21" s="5">
        <f t="shared" si="35"/>
        <v>20000000</v>
      </c>
      <c r="F21" s="9">
        <f t="shared" si="36"/>
        <v>21818</v>
      </c>
      <c r="G21" s="9">
        <f t="shared" si="37"/>
        <v>18182</v>
      </c>
      <c r="H21" s="9">
        <f t="shared" si="38"/>
        <v>15152</v>
      </c>
      <c r="I21" s="4" t="e">
        <f>#REF!</f>
        <v>#REF!</v>
      </c>
      <c r="J21" s="4">
        <f t="shared" si="39"/>
        <v>0</v>
      </c>
      <c r="O21">
        <v>0</v>
      </c>
      <c r="P21">
        <v>1100</v>
      </c>
      <c r="Q21">
        <f t="shared" si="40"/>
        <v>916.66666666666674</v>
      </c>
      <c r="R21" s="2">
        <v>20000000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20100</v>
      </c>
      <c r="X29" s="20" t="s">
        <v>44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E31" t="s">
        <v>39</v>
      </c>
      <c r="F31" s="7">
        <v>32.090000000000003</v>
      </c>
      <c r="G31">
        <f xml:space="preserve"> F31 *10.764</f>
        <v>345.41676000000001</v>
      </c>
      <c r="S31" s="10"/>
      <c r="T31" s="10"/>
      <c r="U31" s="17" t="s">
        <v>15</v>
      </c>
      <c r="V31" s="18"/>
      <c r="W31" s="19">
        <f>W29-W30</f>
        <v>17600</v>
      </c>
      <c r="X31" s="22"/>
    </row>
    <row r="32" spans="1:24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5:26" ht="15.75" x14ac:dyDescent="0.25">
      <c r="G33">
        <v>432</v>
      </c>
      <c r="S33" s="10"/>
      <c r="T33" s="10"/>
      <c r="U33" s="17" t="s">
        <v>17</v>
      </c>
      <c r="V33" s="23"/>
      <c r="W33" s="24">
        <f>X33-X34</f>
        <v>34</v>
      </c>
      <c r="X33" s="25">
        <v>2024</v>
      </c>
    </row>
    <row r="34" spans="5:26" ht="15.75" x14ac:dyDescent="0.25">
      <c r="G34">
        <f>G33/G31</f>
        <v>1.2506631120041771</v>
      </c>
      <c r="I34">
        <v>582</v>
      </c>
      <c r="S34" s="10"/>
      <c r="T34" s="10"/>
      <c r="U34" s="17" t="s">
        <v>18</v>
      </c>
      <c r="V34" s="23"/>
      <c r="W34" s="24">
        <f>W35-W33</f>
        <v>26</v>
      </c>
      <c r="X34" s="41">
        <v>1990</v>
      </c>
    </row>
    <row r="35" spans="5:26" ht="15.75" x14ac:dyDescent="0.25">
      <c r="I35">
        <f>I34/G31</f>
        <v>1.6849211370056276</v>
      </c>
      <c r="S35" s="10"/>
      <c r="T35" s="10"/>
      <c r="U35" s="17" t="s">
        <v>19</v>
      </c>
      <c r="V35" s="23"/>
      <c r="W35" s="24">
        <v>60</v>
      </c>
      <c r="X35" s="24"/>
    </row>
    <row r="36" spans="5:26" ht="39" customHeight="1" x14ac:dyDescent="0.25">
      <c r="P36" s="47" t="s">
        <v>38</v>
      </c>
      <c r="Q36" s="47"/>
      <c r="R36" s="47"/>
      <c r="S36" s="47"/>
      <c r="T36" s="48"/>
      <c r="U36" s="21" t="s">
        <v>20</v>
      </c>
      <c r="V36" s="23"/>
      <c r="W36" s="24">
        <f>90*W33/W35</f>
        <v>51</v>
      </c>
      <c r="X36" s="24"/>
    </row>
    <row r="37" spans="5:26" ht="15.75" x14ac:dyDescent="0.25">
      <c r="E37" t="s">
        <v>40</v>
      </c>
      <c r="F37" s="7" t="s">
        <v>41</v>
      </c>
      <c r="G37" s="7">
        <v>234</v>
      </c>
      <c r="U37" s="17"/>
      <c r="V37" s="26"/>
      <c r="W37" s="27">
        <f>W36%</f>
        <v>0.51</v>
      </c>
      <c r="X37" s="27"/>
    </row>
    <row r="38" spans="5:26" ht="15.75" x14ac:dyDescent="0.25">
      <c r="F38" s="7" t="s">
        <v>42</v>
      </c>
      <c r="G38">
        <v>250</v>
      </c>
      <c r="P38" s="14" t="s">
        <v>31</v>
      </c>
      <c r="Q38" s="14" t="s">
        <v>32</v>
      </c>
      <c r="R38" s="14" t="s">
        <v>33</v>
      </c>
      <c r="S38" s="14" t="s">
        <v>34</v>
      </c>
      <c r="T38" s="12"/>
      <c r="U38" s="17" t="s">
        <v>21</v>
      </c>
      <c r="V38" s="18"/>
      <c r="W38" s="19">
        <f>W32*W37</f>
        <v>1275</v>
      </c>
      <c r="X38" s="22"/>
    </row>
    <row r="39" spans="5:26" ht="15.75" x14ac:dyDescent="0.25">
      <c r="F39" s="7" t="s">
        <v>43</v>
      </c>
      <c r="G39">
        <v>197</v>
      </c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1225</v>
      </c>
      <c r="X39" s="22"/>
    </row>
    <row r="40" spans="5:26" ht="15.75" x14ac:dyDescent="0.25">
      <c r="G40">
        <f>G37+G38</f>
        <v>484</v>
      </c>
      <c r="R40" s="6" t="s">
        <v>34</v>
      </c>
      <c r="S40" s="16">
        <f>SUM(S39:S39)</f>
        <v>0</v>
      </c>
      <c r="U40" s="17" t="s">
        <v>15</v>
      </c>
      <c r="V40" s="18"/>
      <c r="W40" s="19">
        <f>W31</f>
        <v>17600</v>
      </c>
      <c r="X40" s="22"/>
    </row>
    <row r="41" spans="5:26" ht="15.75" x14ac:dyDescent="0.25">
      <c r="R41" s="6" t="s">
        <v>25</v>
      </c>
      <c r="S41" s="16">
        <f>S40*90%</f>
        <v>0</v>
      </c>
      <c r="U41" s="23"/>
      <c r="V41" s="18"/>
      <c r="W41" s="19"/>
      <c r="X41" s="22"/>
    </row>
    <row r="42" spans="5:26" ht="15.75" x14ac:dyDescent="0.25">
      <c r="R42" s="6" t="s">
        <v>35</v>
      </c>
      <c r="S42" s="16">
        <f>S40*80%</f>
        <v>0</v>
      </c>
      <c r="U42" s="28" t="s">
        <v>23</v>
      </c>
      <c r="V42" s="29"/>
      <c r="W42" s="20">
        <f>W40+W39</f>
        <v>18825</v>
      </c>
      <c r="X42" s="22"/>
    </row>
    <row r="43" spans="5:26" ht="15.75" x14ac:dyDescent="0.25">
      <c r="S43" s="10"/>
      <c r="T43" s="10"/>
      <c r="U43" s="23"/>
      <c r="V43" s="23"/>
      <c r="W43" s="24"/>
      <c r="X43" s="24"/>
    </row>
    <row r="44" spans="5:26" ht="15.75" x14ac:dyDescent="0.25">
      <c r="S44" s="10"/>
      <c r="T44" s="10"/>
      <c r="U44" s="28" t="s">
        <v>32</v>
      </c>
      <c r="V44" s="30"/>
      <c r="W44" s="25">
        <v>432</v>
      </c>
      <c r="X44" s="24"/>
    </row>
    <row r="45" spans="5:26" ht="15.75" x14ac:dyDescent="0.25">
      <c r="P45" s="13" t="s">
        <v>30</v>
      </c>
      <c r="S45" s="10"/>
      <c r="T45" s="11"/>
      <c r="U45" s="17" t="s">
        <v>24</v>
      </c>
      <c r="V45" s="31"/>
      <c r="W45" s="32">
        <f>W42*W44+X46</f>
        <v>8132400</v>
      </c>
      <c r="X45" s="33"/>
    </row>
    <row r="46" spans="5:26" ht="15.75" x14ac:dyDescent="0.25">
      <c r="S46" s="11"/>
      <c r="T46" s="10"/>
      <c r="U46" s="17" t="s">
        <v>25</v>
      </c>
      <c r="V46" s="30"/>
      <c r="W46" s="34">
        <f>W45*0.95</f>
        <v>7725780</v>
      </c>
      <c r="X46" s="35"/>
      <c r="Z46" s="15">
        <f>W46*0.9</f>
        <v>6953202</v>
      </c>
    </row>
    <row r="47" spans="5:26" ht="15.75" x14ac:dyDescent="0.25">
      <c r="S47" s="10"/>
      <c r="T47" s="10"/>
      <c r="U47" s="17" t="s">
        <v>26</v>
      </c>
      <c r="V47" s="23"/>
      <c r="W47" s="34">
        <f>W45*0.8</f>
        <v>6505920</v>
      </c>
      <c r="X47" s="34"/>
    </row>
    <row r="48" spans="5:26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27</v>
      </c>
      <c r="V49" s="38"/>
      <c r="W49" s="39">
        <f>W30*W44</f>
        <v>1080000</v>
      </c>
      <c r="X49" s="39"/>
    </row>
    <row r="50" spans="21:24" ht="15.75" x14ac:dyDescent="0.25">
      <c r="U50" s="17" t="s">
        <v>28</v>
      </c>
      <c r="V50" s="23"/>
      <c r="W50" s="36"/>
      <c r="X50" s="36"/>
    </row>
    <row r="51" spans="21:24" ht="15.75" x14ac:dyDescent="0.25">
      <c r="U51" s="40" t="s">
        <v>29</v>
      </c>
      <c r="V51" s="36"/>
      <c r="W51" s="34">
        <f>W45*0.025/12</f>
        <v>16942.5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topLeftCell="A4"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T14" sqref="T14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P22:Q22"/>
  <sheetViews>
    <sheetView topLeftCell="A7" zoomScaleNormal="100" workbookViewId="0">
      <selection activeCell="Q23" sqref="Q23"/>
    </sheetView>
  </sheetViews>
  <sheetFormatPr defaultRowHeight="15" x14ac:dyDescent="0.25"/>
  <sheetData>
    <row r="22" spans="16:17" x14ac:dyDescent="0.25">
      <c r="P22">
        <v>40</v>
      </c>
      <c r="Q22">
        <f>P22*10.764</f>
        <v>430.55999999999995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2024-09-30T07:54:39Z</dcterms:modified>
</cp:coreProperties>
</file>