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nil G. Pandit - SBI - Bunglow\"/>
    </mc:Choice>
  </mc:AlternateContent>
  <xr:revisionPtr revIDLastSave="0" documentId="13_ncr:1_{0166C338-2D7C-48B8-817E-CA603564029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72" i="4" l="1"/>
  <c r="W76" i="4" l="1"/>
  <c r="Y68" i="4"/>
  <c r="W63" i="4"/>
  <c r="W64" i="4" s="1"/>
  <c r="W60" i="4"/>
  <c r="W61" i="4" s="1"/>
  <c r="W59" i="4"/>
  <c r="W58" i="4"/>
  <c r="W67" i="4" s="1"/>
  <c r="W65" i="4" l="1"/>
  <c r="W66" i="4" s="1"/>
  <c r="W69" i="4" s="1"/>
  <c r="W72" i="4" s="1"/>
  <c r="Z47" i="4"/>
  <c r="Z46" i="4"/>
  <c r="Z45" i="4"/>
  <c r="W78" i="4" l="1"/>
  <c r="Z72" i="4"/>
  <c r="AA72" i="4" s="1"/>
  <c r="W73" i="4"/>
  <c r="W74" i="4"/>
  <c r="X45" i="4"/>
  <c r="H38" i="4"/>
  <c r="Z73" i="4" l="1"/>
  <c r="Z74" i="4"/>
  <c r="W46" i="4"/>
  <c r="I50" i="4" l="1"/>
  <c r="I49" i="4"/>
  <c r="I47" i="4"/>
  <c r="I46" i="4"/>
  <c r="H41" i="4"/>
  <c r="G39" i="4"/>
  <c r="W42" i="4"/>
  <c r="G38" i="4"/>
  <c r="Y4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<sst xmlns="http://schemas.openxmlformats.org/spreadsheetml/2006/main" count="76" uniqueCount="49">
  <si>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</si>
  <si>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</si>
  <si>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</si>
  <si>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</si>
  <si>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</si>
  <si>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</si>
  <si>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</si>
  <si>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</si>
  <si>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</si>
  <si>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</si>
  <si>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</si>
  <si>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</si>
  <si>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</si>
  <si>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</si>
  <si>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</si>
  <si>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</si>
  <si>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</si>
  <si>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</si>
  <si>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</si>
  <si>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</si>
  <si>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</si>
  <si>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</si>
  <si>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</si>
  <si>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</si>
  <si>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</si>
  <si>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</si>
  <si>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</si>
  <si>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</si>
  <si>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</si>
  <si>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</si>
  <si>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</si>
  <si>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</si>
  <si>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</si>
  <si>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</si>
  <si>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</si>
  <si>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</si>
  <si>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</si>
  <si>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BUA</t>
  </si>
  <si>
    <t>As per OC</t>
  </si>
  <si>
    <t xml:space="preserve">Ground </t>
  </si>
  <si>
    <t xml:space="preserve">First </t>
  </si>
  <si>
    <t>Second</t>
  </si>
  <si>
    <t>State Bank of India ( Wagle Ind. Est. Branch )  - Mr. Anil G. Pandit &amp; Mrs. Archita Anil Pandit</t>
  </si>
  <si>
    <t>Interior</t>
  </si>
  <si>
    <t>2 Car Park</t>
  </si>
  <si>
    <t>Built Up Area in Sq. Ft</t>
  </si>
  <si>
    <t>Fair Market Value</t>
  </si>
  <si>
    <t>Realisable Value</t>
  </si>
  <si>
    <t>Distress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</si>
</sst>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Gisha"/>
      <family val="2"/>
      <charset val="177"/>
    </font>
    <font>
      <b/>
      <sz val="12"/>
      <name val="Gisha"/>
      <family val="2"/>
      <charset val="177"/>
    </font>
    <font>
      <sz val="11"/>
      <color theme="1"/>
      <name val="Gisha"/>
      <family val="2"/>
      <charset val="177"/>
    </font>
    <font>
      <b/>
      <sz val="12"/>
      <color theme="1"/>
      <name val="Gisha"/>
      <family val="2"/>
      <charset val="177"/>
    </font>
    <font>
      <b/>
      <u/>
      <sz val="12"/>
      <color theme="1"/>
      <name val="Gisha"/>
      <family val="2"/>
      <charset val="177"/>
    </font>
    <font>
      <sz val="12"/>
      <name val="Gisha"/>
      <family val="2"/>
      <charset val="177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0" fillId="0" borderId="0" xfId="1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8" fillId="0" borderId="1" xfId="0" applyFont="1" applyFill="1" applyBorder="1"/>
    <xf numFmtId="43" fontId="8" fillId="0" borderId="0" xfId="1" applyFont="1" applyFill="1" applyBorder="1"/>
    <xf numFmtId="0" fontId="8" fillId="0" borderId="0" xfId="0" applyFont="1" applyFill="1"/>
    <xf numFmtId="0" fontId="9" fillId="0" borderId="0" xfId="0" applyFont="1" applyFill="1"/>
    <xf numFmtId="0" fontId="13" fillId="0" borderId="1" xfId="0" applyFont="1" applyFill="1" applyBorder="1"/>
    <xf numFmtId="0" fontId="13" fillId="0" borderId="0" xfId="0" applyFont="1" applyFill="1"/>
    <xf numFmtId="0" fontId="14" fillId="0" borderId="0" xfId="0" applyFont="1" applyFill="1"/>
    <xf numFmtId="0" fontId="14" fillId="0" borderId="0" xfId="0" applyFont="1"/>
    <xf numFmtId="0" fontId="15" fillId="0" borderId="0" xfId="0" applyFont="1"/>
    <xf numFmtId="0" fontId="16" fillId="0" borderId="0" xfId="0" applyFont="1" applyFill="1"/>
    <xf numFmtId="43" fontId="14" fillId="0" borderId="0" xfId="0" applyNumberFormat="1" applyFont="1" applyFill="1"/>
    <xf numFmtId="0" fontId="17" fillId="0" borderId="1" xfId="0" applyFont="1" applyBorder="1"/>
    <xf numFmtId="43" fontId="15" fillId="0" borderId="0" xfId="1" applyFont="1"/>
    <xf numFmtId="43" fontId="15" fillId="0" borderId="0" xfId="0" applyNumberFormat="1" applyFont="1"/>
    <xf numFmtId="43" fontId="18" fillId="0" borderId="0" xfId="0" applyNumberFormat="1" applyFont="1" applyFill="1"/>
    <xf numFmtId="43" fontId="14" fillId="3" borderId="0" xfId="0" applyNumberFormat="1" applyFont="1" applyFill="1"/>
    <xf numFmtId="43" fontId="18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52</xdr:row>
      <xdr:rowOff>95250</xdr:rowOff>
    </xdr:from>
    <xdr:to>
      <xdr:col>17</xdr:col>
      <xdr:colOff>887177</xdr:colOff>
      <xdr:row>89</xdr:row>
      <xdr:rowOff>105847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3EB8E0-4172-479B-AB3B-6AC2B2853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11915775"/>
          <a:ext cx="9688277" cy="7678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161925</xdr:rowOff>
    </xdr:from>
    <xdr:to>
      <xdr:col>15</xdr:col>
      <xdr:colOff>229819</xdr:colOff>
      <xdr:row>39</xdr:row>
      <xdr:rowOff>134319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26A66-EF05-4C3C-A947-227D82687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352425"/>
          <a:ext cx="8735644" cy="6944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38</xdr:row>
      <xdr:rowOff>38956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474BC-A79D-424F-B794-0301C85BE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6134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35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816E7-890E-4D4B-A84D-0CC644311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663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47</xdr:row>
      <xdr:rowOff>153598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A1370-2543-4DBD-8108-9599BB953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583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505831</xdr:colOff>
      <xdr:row>53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4D2952-FCD1-489E-9BC5-40EDD7BC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211431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391515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9B30B-F377-4C57-A916-A9879433F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097115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78"/>
  <sheetViews>
    <sheetView tabSelected="1" topLeftCell="E28" zoomScaleNormal="100" workbookViewId="0">
      <selection activeCell="Y45" sqref="Y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4.28515625" bestFit="1" customWidth="1"/>
    <col min="8" max="8" width="10.85546875" customWidth="1"/>
    <col min="9" max="9" width="14.28515625" bestFit="1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5.85546875" customWidth="1"/>
    <col min="25" max="25" width="16.28515625" customWidth="1"/>
    <col min="26" max="26" width="17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411.66666666666669</v>
      </c>
      <c r="C3" s="4">
        <f>B3*1.2</f>
        <v>494</v>
      </c>
      <c r="D3" s="4">
        <f t="shared" ref="D3:D14" si="2">C3*1.2</f>
        <v>592.79999999999995</v>
      </c>
      <c r="E3" s="5">
        <f t="shared" ref="E3:E14" si="3">R3</f>
        <v>9000000</v>
      </c>
      <c r="F3" s="9">
        <f t="shared" ref="F3:F14" si="4">ROUND((E3/B3),0)</f>
        <v>21862</v>
      </c>
      <c r="G3" s="9">
        <f t="shared" ref="G3:G14" si="5">ROUND((E3/C3),0)</f>
        <v>18219</v>
      </c>
      <c r="H3" s="9">
        <f t="shared" ref="H3:H14" si="6">ROUND((E3/D3),0)</f>
        <v>15182</v>
      </c>
      <c r="I3" s="4" t="e">
        <f>#REF!</f>
        <v>#REF!</v>
      </c>
      <c r="J3" s="4">
        <f t="shared" ref="J3:J14" si="7">S3</f>
        <v>0</v>
      </c>
      <c r="O3">
        <v>0</v>
      </c>
      <c r="P3">
        <v>494</v>
      </c>
      <c r="Q3">
        <f t="shared" ref="P3:Q14" si="8">P3/1.2</f>
        <v>411.66666666666669</v>
      </c>
      <c r="R3" s="2">
        <v>9000000</v>
      </c>
    </row>
    <row r="4" spans="1:20" x14ac:dyDescent="0.25">
      <c r="A4" s="4">
        <f t="shared" ref="A4:A9" si="9">N4</f>
        <v>0</v>
      </c>
      <c r="B4" s="4">
        <f t="shared" ref="B4:B9" si="10">Q4</f>
        <v>1625</v>
      </c>
      <c r="C4" s="4">
        <f t="shared" ref="C4:C9" si="11">B4*1.2</f>
        <v>1950</v>
      </c>
      <c r="D4" s="4">
        <f t="shared" ref="D4:D9" si="12">C4*1.2</f>
        <v>2340</v>
      </c>
      <c r="E4" s="5">
        <f t="shared" ref="E4:E9" si="13">R4</f>
        <v>53000000</v>
      </c>
      <c r="F4" s="9">
        <f t="shared" ref="F4:F9" si="14">ROUND((E4/B4),0)</f>
        <v>32615</v>
      </c>
      <c r="G4" s="9">
        <f t="shared" ref="G4:G9" si="15">ROUND((E4/C4),0)</f>
        <v>27179</v>
      </c>
      <c r="H4" s="9">
        <f t="shared" ref="H4:H9" si="16">ROUND((E4/D4),0)</f>
        <v>22650</v>
      </c>
      <c r="I4" s="4" t="e">
        <f>#REF!</f>
        <v>#REF!</v>
      </c>
      <c r="J4" s="4">
        <f t="shared" ref="J4:J9" si="17">S4</f>
        <v>0</v>
      </c>
      <c r="O4">
        <v>0</v>
      </c>
      <c r="P4">
        <v>1950</v>
      </c>
      <c r="Q4">
        <f t="shared" ref="Q4:Q9" si="18">P4/1.2</f>
        <v>1625</v>
      </c>
      <c r="R4" s="2">
        <v>53000000</v>
      </c>
    </row>
    <row r="5" spans="1:20" s="44" customFormat="1" x14ac:dyDescent="0.25">
      <c r="A5" s="42">
        <f t="shared" si="9"/>
        <v>0</v>
      </c>
      <c r="B5" s="42">
        <f t="shared" si="10"/>
        <v>973.33333333333337</v>
      </c>
      <c r="C5" s="42">
        <f t="shared" si="11"/>
        <v>1168</v>
      </c>
      <c r="D5" s="42">
        <f t="shared" si="12"/>
        <v>1401.6</v>
      </c>
      <c r="E5" s="43">
        <f t="shared" si="13"/>
        <v>28000000</v>
      </c>
      <c r="F5" s="42">
        <f t="shared" si="14"/>
        <v>28767</v>
      </c>
      <c r="G5" s="42">
        <f t="shared" si="15"/>
        <v>23973</v>
      </c>
      <c r="H5" s="42">
        <f t="shared" si="16"/>
        <v>19977</v>
      </c>
      <c r="I5" s="42" t="e">
        <f>#REF!</f>
        <v>#REF!</v>
      </c>
      <c r="J5" s="42">
        <f t="shared" si="17"/>
        <v>0</v>
      </c>
      <c r="O5" s="44">
        <v>0</v>
      </c>
      <c r="P5" s="44">
        <v>1168</v>
      </c>
      <c r="Q5" s="44">
        <f t="shared" si="18"/>
        <v>973.33333333333337</v>
      </c>
      <c r="R5" s="45">
        <v>28000000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s="44" customFormat="1" x14ac:dyDescent="0.25">
      <c r="A16" s="42">
        <f t="shared" ref="A16:A28" si="32">N16</f>
        <v>0</v>
      </c>
      <c r="B16" s="42">
        <f t="shared" ref="B16:B28" si="33">Q16</f>
        <v>2727</v>
      </c>
      <c r="C16" s="42">
        <f>B16*1.2</f>
        <v>3272.4</v>
      </c>
      <c r="D16" s="42">
        <f t="shared" ref="D16:D28" si="34">C16*1.2</f>
        <v>3926.88</v>
      </c>
      <c r="E16" s="43">
        <f t="shared" ref="E16:E28" si="35">R16</f>
        <v>95000000</v>
      </c>
      <c r="F16" s="42">
        <f t="shared" ref="F16:F28" si="36">ROUND((E16/B16),0)</f>
        <v>34837</v>
      </c>
      <c r="G16" s="42">
        <f t="shared" ref="G16:G28" si="37">ROUND((E16/C16),0)</f>
        <v>29031</v>
      </c>
      <c r="H16" s="42">
        <f t="shared" ref="H16:H28" si="38">ROUND((E16/D16),0)</f>
        <v>24192</v>
      </c>
      <c r="I16" s="42" t="e">
        <f>#REF!</f>
        <v>#REF!</v>
      </c>
      <c r="J16" s="42">
        <f t="shared" ref="J16:J28" si="39">S16</f>
        <v>0</v>
      </c>
      <c r="O16" s="44">
        <v>0</v>
      </c>
      <c r="P16" s="44">
        <f t="shared" ref="P16:Q28" si="40">O16/1.2</f>
        <v>0</v>
      </c>
      <c r="Q16" s="44">
        <v>2727</v>
      </c>
      <c r="R16" s="45">
        <v>95000000</v>
      </c>
    </row>
    <row r="17" spans="1:24" s="44" customFormat="1" x14ac:dyDescent="0.25">
      <c r="A17" s="42">
        <f t="shared" si="32"/>
        <v>0</v>
      </c>
      <c r="B17" s="42">
        <f t="shared" si="33"/>
        <v>2000</v>
      </c>
      <c r="C17" s="42">
        <f t="shared" ref="C17:C28" si="41">B17*1.2</f>
        <v>2400</v>
      </c>
      <c r="D17" s="42">
        <f t="shared" si="34"/>
        <v>2880</v>
      </c>
      <c r="E17" s="43">
        <f t="shared" si="35"/>
        <v>65000000</v>
      </c>
      <c r="F17" s="42">
        <f t="shared" si="36"/>
        <v>32500</v>
      </c>
      <c r="G17" s="42">
        <f t="shared" si="37"/>
        <v>27083</v>
      </c>
      <c r="H17" s="42">
        <f t="shared" si="38"/>
        <v>22569</v>
      </c>
      <c r="I17" s="42" t="e">
        <f>#REF!</f>
        <v>#REF!</v>
      </c>
      <c r="J17" s="42">
        <f t="shared" si="39"/>
        <v>0</v>
      </c>
      <c r="O17" s="44">
        <v>0</v>
      </c>
      <c r="P17" s="44">
        <f t="shared" si="40"/>
        <v>0</v>
      </c>
      <c r="Q17" s="44">
        <v>2000</v>
      </c>
      <c r="R17" s="45">
        <v>65000000</v>
      </c>
    </row>
    <row r="18" spans="1:24" x14ac:dyDescent="0.25">
      <c r="A18" s="4">
        <f t="shared" si="32"/>
        <v>0</v>
      </c>
      <c r="B18" s="4">
        <f t="shared" si="33"/>
        <v>2500</v>
      </c>
      <c r="C18" s="4">
        <f t="shared" si="41"/>
        <v>3000</v>
      </c>
      <c r="D18" s="4">
        <f t="shared" si="34"/>
        <v>3600</v>
      </c>
      <c r="E18" s="5">
        <f t="shared" si="35"/>
        <v>65000000</v>
      </c>
      <c r="F18" s="9">
        <f t="shared" si="36"/>
        <v>26000</v>
      </c>
      <c r="G18" s="9">
        <f t="shared" si="37"/>
        <v>21667</v>
      </c>
      <c r="H18" s="9">
        <f t="shared" si="38"/>
        <v>18056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2500</v>
      </c>
      <c r="R18" s="2">
        <v>65000000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37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6" ht="15.75" x14ac:dyDescent="0.25"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6:26" ht="15.75" x14ac:dyDescent="0.25">
      <c r="S34" s="10"/>
      <c r="T34" s="10"/>
      <c r="U34" s="17" t="s">
        <v>18</v>
      </c>
      <c r="V34" s="23"/>
      <c r="W34" s="24">
        <f>W35-W33</f>
        <v>45</v>
      </c>
      <c r="X34" s="31">
        <v>2009</v>
      </c>
      <c r="Y34" t="s">
        <v>38</v>
      </c>
    </row>
    <row r="35" spans="6:26" ht="15.75" x14ac:dyDescent="0.25">
      <c r="F35" s="7" t="s">
        <v>39</v>
      </c>
      <c r="G35">
        <v>588</v>
      </c>
      <c r="S35" s="10"/>
      <c r="T35" s="10"/>
      <c r="U35" s="17" t="s">
        <v>19</v>
      </c>
      <c r="V35" s="23"/>
      <c r="W35" s="24">
        <v>60</v>
      </c>
      <c r="X35" s="24"/>
    </row>
    <row r="36" spans="6:26" ht="39" customHeight="1" x14ac:dyDescent="0.25">
      <c r="F36" s="7" t="s">
        <v>40</v>
      </c>
      <c r="G36">
        <v>609</v>
      </c>
      <c r="P36" s="47" t="s">
        <v>42</v>
      </c>
      <c r="Q36" s="47"/>
      <c r="R36" s="47"/>
      <c r="S36" s="47"/>
      <c r="T36" s="48"/>
      <c r="U36" s="21" t="s">
        <v>20</v>
      </c>
      <c r="V36" s="23"/>
      <c r="W36" s="24">
        <f>90*W33/W35</f>
        <v>22.5</v>
      </c>
      <c r="X36" s="24"/>
    </row>
    <row r="37" spans="6:26" ht="15.75" x14ac:dyDescent="0.25">
      <c r="F37" s="7" t="s">
        <v>41</v>
      </c>
      <c r="G37">
        <v>534</v>
      </c>
      <c r="U37" s="17"/>
      <c r="V37" s="26"/>
      <c r="W37" s="27">
        <f>W36%</f>
        <v>0.22500000000000001</v>
      </c>
      <c r="X37" s="27"/>
    </row>
    <row r="38" spans="6:26" ht="15.75" x14ac:dyDescent="0.25">
      <c r="G38">
        <f>SUM(G35:G37)</f>
        <v>1731</v>
      </c>
      <c r="H38">
        <f>G35+G36</f>
        <v>1197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562.5</v>
      </c>
      <c r="X38" s="22"/>
    </row>
    <row r="39" spans="6:26" ht="15.75" x14ac:dyDescent="0.25">
      <c r="G39" s="15">
        <f>G38*W42</f>
        <v>42302178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1937.5</v>
      </c>
      <c r="X39" s="22"/>
    </row>
    <row r="40" spans="6:26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6:26" ht="15.75" x14ac:dyDescent="0.25">
      <c r="G41">
        <v>1143</v>
      </c>
      <c r="H41">
        <f>G41*1.2</f>
        <v>1371.6</v>
      </c>
      <c r="R41" s="6" t="s">
        <v>24</v>
      </c>
      <c r="S41" s="16">
        <f>S40*90%</f>
        <v>0</v>
      </c>
      <c r="U41" s="23"/>
      <c r="V41" s="18"/>
      <c r="W41" s="19"/>
      <c r="X41" s="22"/>
      <c r="Y41" s="41">
        <f>W44*2500</f>
        <v>2987500</v>
      </c>
    </row>
    <row r="42" spans="6:26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ROUND(W40+W39,0)</f>
        <v>24438</v>
      </c>
      <c r="X42" s="22"/>
    </row>
    <row r="43" spans="6:26" ht="15.75" x14ac:dyDescent="0.25">
      <c r="S43" s="10"/>
      <c r="T43" s="10"/>
      <c r="U43" s="23"/>
      <c r="V43" s="23"/>
      <c r="W43" s="24"/>
      <c r="X43" s="24"/>
    </row>
    <row r="44" spans="6:26" ht="15.75" x14ac:dyDescent="0.25">
      <c r="S44" s="10"/>
      <c r="T44" s="10"/>
      <c r="U44" s="28" t="s">
        <v>31</v>
      </c>
      <c r="V44" s="30"/>
      <c r="W44" s="25">
        <v>1195</v>
      </c>
      <c r="X44" s="24" t="s">
        <v>43</v>
      </c>
      <c r="Y44" t="s">
        <v>44</v>
      </c>
    </row>
    <row r="45" spans="6:26" ht="15.75" x14ac:dyDescent="0.25">
      <c r="I45">
        <v>1195</v>
      </c>
      <c r="P45" s="13" t="s">
        <v>29</v>
      </c>
      <c r="S45" s="10"/>
      <c r="T45" s="11"/>
      <c r="U45" s="17" t="s">
        <v>33</v>
      </c>
      <c r="V45" s="31"/>
      <c r="W45" s="32">
        <f>W42*W44+X46</f>
        <v>29203410</v>
      </c>
      <c r="X45" s="33">
        <f>W44*3000</f>
        <v>3585000</v>
      </c>
      <c r="Y45">
        <v>2000000</v>
      </c>
      <c r="Z45" s="15">
        <f>W45+X45+Y45</f>
        <v>34788410</v>
      </c>
    </row>
    <row r="46" spans="6:26" ht="15.75" x14ac:dyDescent="0.25">
      <c r="I46">
        <f>I45/2</f>
        <v>597.5</v>
      </c>
      <c r="S46" s="11"/>
      <c r="T46" s="10"/>
      <c r="U46" s="17" t="s">
        <v>24</v>
      </c>
      <c r="V46" s="23"/>
      <c r="W46" s="34">
        <f>W45*0.9</f>
        <v>26283069</v>
      </c>
      <c r="X46" s="35"/>
      <c r="Z46" s="15">
        <f>Z45*0.9</f>
        <v>31309569</v>
      </c>
    </row>
    <row r="47" spans="6:26" ht="15.75" x14ac:dyDescent="0.25">
      <c r="I47">
        <f>I46</f>
        <v>597.5</v>
      </c>
      <c r="S47" s="10"/>
      <c r="T47" s="10"/>
      <c r="U47" s="17" t="s">
        <v>25</v>
      </c>
      <c r="V47" s="23"/>
      <c r="W47" s="34">
        <f>W45*0.8</f>
        <v>23362728</v>
      </c>
      <c r="X47" s="34"/>
      <c r="Z47" s="15">
        <f>Z45*0.8</f>
        <v>27830728</v>
      </c>
    </row>
    <row r="48" spans="6:26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9:25" ht="15.75" x14ac:dyDescent="0.25">
      <c r="I49">
        <f>I47+I45</f>
        <v>1792.5</v>
      </c>
      <c r="U49" s="37" t="s">
        <v>26</v>
      </c>
      <c r="V49" s="38"/>
      <c r="W49" s="39">
        <f>W30*W44</f>
        <v>2987500</v>
      </c>
      <c r="X49" s="39"/>
    </row>
    <row r="50" spans="9:25" ht="15.75" x14ac:dyDescent="0.25">
      <c r="I50" s="15">
        <f>I49*W42</f>
        <v>43805115</v>
      </c>
      <c r="U50" s="17" t="s">
        <v>27</v>
      </c>
      <c r="V50" s="23"/>
      <c r="W50" s="36"/>
      <c r="X50" s="36"/>
    </row>
    <row r="51" spans="9:25" ht="15.75" x14ac:dyDescent="0.25">
      <c r="U51" s="40" t="s">
        <v>28</v>
      </c>
      <c r="V51" s="36"/>
      <c r="W51" s="34">
        <f>W45*0.025/12</f>
        <v>60840.4375</v>
      </c>
      <c r="X51" s="34"/>
    </row>
    <row r="56" spans="9:25" ht="15.75" x14ac:dyDescent="0.25">
      <c r="U56" s="17" t="s">
        <v>13</v>
      </c>
      <c r="V56" s="18"/>
      <c r="W56" s="19">
        <v>25750</v>
      </c>
      <c r="X56" s="20" t="s">
        <v>37</v>
      </c>
    </row>
    <row r="57" spans="9:25" ht="31.5" x14ac:dyDescent="0.25">
      <c r="U57" s="21" t="s">
        <v>14</v>
      </c>
      <c r="V57" s="18"/>
      <c r="W57" s="19">
        <v>2500</v>
      </c>
      <c r="X57" s="22"/>
    </row>
    <row r="58" spans="9:25" ht="15.75" x14ac:dyDescent="0.25">
      <c r="U58" s="17" t="s">
        <v>15</v>
      </c>
      <c r="V58" s="18"/>
      <c r="W58" s="19">
        <f>W56-W57</f>
        <v>23250</v>
      </c>
      <c r="X58" s="22"/>
    </row>
    <row r="59" spans="9:25" ht="15.75" x14ac:dyDescent="0.25">
      <c r="U59" s="17" t="s">
        <v>16</v>
      </c>
      <c r="V59" s="18"/>
      <c r="W59" s="19">
        <f>W57</f>
        <v>2500</v>
      </c>
      <c r="X59" s="22"/>
    </row>
    <row r="60" spans="9:25" ht="15.75" x14ac:dyDescent="0.25">
      <c r="U60" s="17" t="s">
        <v>17</v>
      </c>
      <c r="V60" s="23"/>
      <c r="W60" s="24">
        <f>X60-X61</f>
        <v>15</v>
      </c>
      <c r="X60" s="25">
        <v>2024</v>
      </c>
    </row>
    <row r="61" spans="9:25" ht="15.75" x14ac:dyDescent="0.25">
      <c r="U61" s="17" t="s">
        <v>18</v>
      </c>
      <c r="V61" s="23"/>
      <c r="W61" s="24">
        <f>W62-W60</f>
        <v>45</v>
      </c>
      <c r="X61" s="31">
        <v>2009</v>
      </c>
      <c r="Y61" t="s">
        <v>38</v>
      </c>
    </row>
    <row r="62" spans="9:25" ht="15.75" x14ac:dyDescent="0.25">
      <c r="U62" s="17" t="s">
        <v>19</v>
      </c>
      <c r="V62" s="23"/>
      <c r="W62" s="24">
        <v>60</v>
      </c>
      <c r="X62" s="24"/>
    </row>
    <row r="63" spans="9:25" ht="31.5" x14ac:dyDescent="0.25">
      <c r="U63" s="21" t="s">
        <v>20</v>
      </c>
      <c r="V63" s="23"/>
      <c r="W63" s="24">
        <f>90*W60/W62</f>
        <v>22.5</v>
      </c>
      <c r="X63" s="24"/>
    </row>
    <row r="64" spans="9:25" ht="15.75" x14ac:dyDescent="0.25">
      <c r="U64" s="17"/>
      <c r="V64" s="26"/>
      <c r="W64" s="27">
        <f>W63%</f>
        <v>0.22500000000000001</v>
      </c>
      <c r="X64" s="27"/>
    </row>
    <row r="65" spans="21:27" ht="15.75" x14ac:dyDescent="0.25">
      <c r="U65" s="17" t="s">
        <v>21</v>
      </c>
      <c r="V65" s="18"/>
      <c r="W65" s="19">
        <f>W59*W64</f>
        <v>562.5</v>
      </c>
      <c r="X65" s="22"/>
    </row>
    <row r="66" spans="21:27" ht="15.75" x14ac:dyDescent="0.25">
      <c r="U66" s="17" t="s">
        <v>22</v>
      </c>
      <c r="V66" s="18"/>
      <c r="W66" s="19">
        <f>W59-W65</f>
        <v>1937.5</v>
      </c>
      <c r="X66" s="22"/>
    </row>
    <row r="67" spans="21:27" ht="15.75" x14ac:dyDescent="0.25">
      <c r="U67" s="17" t="s">
        <v>15</v>
      </c>
      <c r="V67" s="18"/>
      <c r="W67" s="19">
        <f>W58</f>
        <v>23250</v>
      </c>
      <c r="X67" s="22"/>
    </row>
    <row r="68" spans="21:27" ht="15.75" x14ac:dyDescent="0.25">
      <c r="U68" s="23"/>
      <c r="V68" s="18"/>
      <c r="W68" s="19"/>
      <c r="X68" s="22"/>
      <c r="Y68" s="41">
        <f>W71*2500</f>
        <v>2987500</v>
      </c>
    </row>
    <row r="69" spans="21:27" ht="15.75" x14ac:dyDescent="0.25">
      <c r="U69" s="49" t="s">
        <v>23</v>
      </c>
      <c r="V69" s="50"/>
      <c r="W69" s="22">
        <f>ROUND(W67+W66,0)</f>
        <v>25188</v>
      </c>
      <c r="X69" s="22"/>
    </row>
    <row r="70" spans="21:27" ht="15.75" x14ac:dyDescent="0.25">
      <c r="U70" s="51"/>
      <c r="V70" s="51"/>
      <c r="W70" s="52"/>
      <c r="X70" s="24"/>
    </row>
    <row r="71" spans="21:27" ht="15.75" x14ac:dyDescent="0.25">
      <c r="U71" s="53" t="s">
        <v>45</v>
      </c>
      <c r="V71" s="54"/>
      <c r="W71" s="55">
        <v>1195</v>
      </c>
      <c r="X71" s="56" t="s">
        <v>43</v>
      </c>
      <c r="Y71" s="57" t="s">
        <v>44</v>
      </c>
      <c r="Z71" s="57"/>
      <c r="AA71" s="57"/>
    </row>
    <row r="72" spans="21:27" ht="15.75" x14ac:dyDescent="0.25">
      <c r="U72" s="53" t="s">
        <v>46</v>
      </c>
      <c r="V72" s="58"/>
      <c r="W72" s="59">
        <f>W69*W71+X73</f>
        <v>30099660</v>
      </c>
      <c r="X72" s="60">
        <f>W71*3200</f>
        <v>3824000</v>
      </c>
      <c r="Y72" s="61">
        <v>1800000</v>
      </c>
      <c r="Z72" s="62">
        <f>W72+X72+Y72</f>
        <v>35723660</v>
      </c>
      <c r="AA72" s="57">
        <f>Z72/Z45</f>
        <v>1.0268839535925902</v>
      </c>
    </row>
    <row r="73" spans="21:27" ht="15.75" x14ac:dyDescent="0.25">
      <c r="U73" s="53" t="s">
        <v>47</v>
      </c>
      <c r="V73" s="54"/>
      <c r="W73" s="63">
        <f>W72*0.9</f>
        <v>27089694</v>
      </c>
      <c r="X73" s="64"/>
      <c r="Y73" s="57"/>
      <c r="Z73" s="62">
        <f>Z72*0.9</f>
        <v>32151294</v>
      </c>
      <c r="AA73" s="57"/>
    </row>
    <row r="74" spans="21:27" ht="15.75" x14ac:dyDescent="0.25">
      <c r="U74" s="53" t="s">
        <v>48</v>
      </c>
      <c r="V74" s="54"/>
      <c r="W74" s="63">
        <f>W72*0.8</f>
        <v>24079728</v>
      </c>
      <c r="X74" s="65"/>
      <c r="Y74" s="57"/>
      <c r="Z74" s="62">
        <f>Z72*0.8</f>
        <v>28578928</v>
      </c>
      <c r="AA74" s="57"/>
    </row>
    <row r="75" spans="21:27" ht="15.75" x14ac:dyDescent="0.25">
      <c r="U75" s="17"/>
      <c r="V75" s="23"/>
      <c r="W75" s="36"/>
      <c r="X75" s="24"/>
    </row>
    <row r="76" spans="21:27" ht="15.75" x14ac:dyDescent="0.25">
      <c r="U76" s="37" t="s">
        <v>26</v>
      </c>
      <c r="V76" s="38"/>
      <c r="W76" s="39">
        <f>W57*W71</f>
        <v>2987500</v>
      </c>
      <c r="X76" s="39"/>
    </row>
    <row r="77" spans="21:27" ht="15.75" x14ac:dyDescent="0.25">
      <c r="U77" s="17" t="s">
        <v>27</v>
      </c>
      <c r="V77" s="23"/>
      <c r="W77" s="36"/>
      <c r="X77" s="36"/>
    </row>
    <row r="78" spans="21:27" ht="15.75" x14ac:dyDescent="0.25">
      <c r="U78" s="40" t="s">
        <v>28</v>
      </c>
      <c r="V78" s="36"/>
      <c r="W78" s="34">
        <f>W72*0.025/12</f>
        <v>62707.625</v>
      </c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U9" sqref="U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2024-10-10T10:46:50Z</dcterms:modified>
</cp:coreProperties>
</file>