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Valuation Work\Project &amp; Cost Vetting Folder\Aishwarya Optima\Project Data\"/>
    </mc:Choice>
  </mc:AlternateContent>
  <xr:revisionPtr revIDLastSave="0" documentId="13_ncr:1_{03895B9D-6F5E-4999-B2B7-D18CD22D8651}" xr6:coauthVersionLast="47" xr6:coauthVersionMax="47" xr10:uidLastSave="{00000000-0000-0000-0000-000000000000}"/>
  <bookViews>
    <workbookView xWindow="3510" yWindow="735" windowWidth="14025" windowHeight="15465" xr2:uid="{00000000-000D-0000-FFFF-FFFF00000000}"/>
  </bookViews>
  <sheets>
    <sheet name="Summary" sheetId="1" r:id="rId1"/>
    <sheet name="Land, Rent, TDR Cost" sheetId="2" r:id="rId2"/>
    <sheet name="Approval Cost" sheetId="165" r:id="rId3"/>
    <sheet name="Construction Area" sheetId="7" r:id="rId4"/>
    <sheet name="Sold Unsold INVENTORY" sheetId="169" r:id="rId5"/>
    <sheet name="Sale MIS as per client" sheetId="171" r:id="rId6"/>
    <sheet name="Unsold" sheetId="172" r:id="rId7"/>
    <sheet name="Sold" sheetId="174" r:id="rId8"/>
    <sheet name="Tenant" sheetId="173" r:id="rId9"/>
    <sheet name="Sheet2" sheetId="8" state="hidden" r:id="rId10"/>
    <sheet name="Area Statement" sheetId="164" r:id="rId11"/>
    <sheet name="RR" sheetId="38" r:id="rId12"/>
    <sheet name="Nearby RERA Project" sheetId="154" r:id="rId13"/>
    <sheet name="Sheet1" sheetId="155" r:id="rId14"/>
    <sheet name="Sheet3" sheetId="156" r:id="rId15"/>
    <sheet name="Sheet4" sheetId="157" r:id="rId16"/>
    <sheet name="Sheet5" sheetId="158" r:id="rId17"/>
    <sheet name="Sheet6" sheetId="159" r:id="rId18"/>
  </sheets>
  <definedNames>
    <definedName name="_xlnm._FilterDatabase" localSheetId="5" hidden="1">'Sale MIS as per client'!$A$1:$P$80</definedName>
    <definedName name="_xlnm._FilterDatabase" localSheetId="4" hidden="1">'Sold Unsold INVENTORY'!$A$1:$XEZ$91</definedName>
  </definedNames>
  <calcPr calcId="191029"/>
</workbook>
</file>

<file path=xl/calcChain.xml><?xml version="1.0" encoding="utf-8"?>
<calcChain xmlns="http://schemas.openxmlformats.org/spreadsheetml/2006/main">
  <c r="G5" i="1" l="1"/>
  <c r="G6" i="1"/>
  <c r="H18" i="1"/>
  <c r="H19" i="1" s="1"/>
  <c r="H20" i="1" s="1"/>
  <c r="G18" i="1"/>
  <c r="I18" i="1" s="1"/>
  <c r="I19" i="1" s="1"/>
  <c r="I20" i="1" s="1"/>
  <c r="I17" i="1"/>
  <c r="H17" i="1"/>
  <c r="G17" i="1"/>
  <c r="E18" i="1"/>
  <c r="E17" i="1"/>
  <c r="E16" i="1"/>
  <c r="D18" i="1"/>
  <c r="D17" i="1"/>
  <c r="D16" i="1"/>
  <c r="G16" i="1"/>
  <c r="F4" i="174"/>
  <c r="G4" i="174"/>
  <c r="H4" i="174"/>
  <c r="I4" i="174"/>
  <c r="J4" i="174"/>
  <c r="K4" i="174"/>
  <c r="L4" i="174"/>
  <c r="E4" i="174"/>
  <c r="G3" i="174"/>
  <c r="G2" i="174"/>
  <c r="I26" i="173"/>
  <c r="I3" i="173"/>
  <c r="I4" i="173"/>
  <c r="I5" i="173"/>
  <c r="I6" i="173"/>
  <c r="I7" i="173"/>
  <c r="I8" i="173"/>
  <c r="I9" i="173"/>
  <c r="I10" i="173"/>
  <c r="I11" i="173"/>
  <c r="I12" i="173"/>
  <c r="I13" i="173"/>
  <c r="I14" i="173"/>
  <c r="I15" i="173"/>
  <c r="I16" i="173"/>
  <c r="I17" i="173"/>
  <c r="I18" i="173"/>
  <c r="I19" i="173"/>
  <c r="I21" i="173"/>
  <c r="I22" i="173"/>
  <c r="I23" i="173"/>
  <c r="I24" i="173"/>
  <c r="I25" i="173"/>
  <c r="I2" i="173"/>
  <c r="G26" i="173"/>
  <c r="H26" i="173"/>
  <c r="J26" i="173"/>
  <c r="K26" i="173"/>
  <c r="L26" i="173"/>
  <c r="M26" i="173"/>
  <c r="F26" i="173"/>
  <c r="I49" i="172"/>
  <c r="F49" i="172"/>
  <c r="G49" i="172"/>
  <c r="E49" i="172"/>
  <c r="G3" i="172"/>
  <c r="I3" i="172"/>
  <c r="G4" i="172"/>
  <c r="I4" i="172"/>
  <c r="G5" i="172"/>
  <c r="I5" i="172"/>
  <c r="G6" i="172"/>
  <c r="I6" i="172"/>
  <c r="G7" i="172"/>
  <c r="I7" i="172"/>
  <c r="G8" i="172"/>
  <c r="I8" i="172"/>
  <c r="G9" i="172"/>
  <c r="I9" i="172"/>
  <c r="G10" i="172"/>
  <c r="I10" i="172"/>
  <c r="G11" i="172"/>
  <c r="I11" i="172"/>
  <c r="G12" i="172"/>
  <c r="I12" i="172"/>
  <c r="G13" i="172"/>
  <c r="I13" i="172"/>
  <c r="G14" i="172"/>
  <c r="I14" i="172"/>
  <c r="G15" i="172"/>
  <c r="I15" i="172"/>
  <c r="G16" i="172"/>
  <c r="I16" i="172"/>
  <c r="G17" i="172"/>
  <c r="I17" i="172"/>
  <c r="G18" i="172"/>
  <c r="I18" i="172"/>
  <c r="G19" i="172"/>
  <c r="I19" i="172"/>
  <c r="G20" i="172"/>
  <c r="I20" i="172"/>
  <c r="G21" i="172"/>
  <c r="I21" i="172"/>
  <c r="G22" i="172"/>
  <c r="I22" i="172"/>
  <c r="G23" i="172"/>
  <c r="I23" i="172"/>
  <c r="G24" i="172"/>
  <c r="I24" i="172"/>
  <c r="G25" i="172"/>
  <c r="I25" i="172"/>
  <c r="G26" i="172"/>
  <c r="I26" i="172"/>
  <c r="G27" i="172"/>
  <c r="I27" i="172"/>
  <c r="G28" i="172"/>
  <c r="I28" i="172"/>
  <c r="G29" i="172"/>
  <c r="I29" i="172"/>
  <c r="G30" i="172"/>
  <c r="I30" i="172"/>
  <c r="G31" i="172"/>
  <c r="I31" i="172"/>
  <c r="G32" i="172"/>
  <c r="I32" i="172"/>
  <c r="G33" i="172"/>
  <c r="I33" i="172"/>
  <c r="G34" i="172"/>
  <c r="I34" i="172"/>
  <c r="G35" i="172"/>
  <c r="I35" i="172"/>
  <c r="G36" i="172"/>
  <c r="I36" i="172"/>
  <c r="G37" i="172"/>
  <c r="I37" i="172"/>
  <c r="G38" i="172"/>
  <c r="I38" i="172"/>
  <c r="G39" i="172"/>
  <c r="I39" i="172"/>
  <c r="G40" i="172"/>
  <c r="I40" i="172"/>
  <c r="G41" i="172"/>
  <c r="I41" i="172"/>
  <c r="G42" i="172"/>
  <c r="I42" i="172"/>
  <c r="G43" i="172"/>
  <c r="I43" i="172"/>
  <c r="G44" i="172"/>
  <c r="I44" i="172"/>
  <c r="G45" i="172"/>
  <c r="I45" i="172"/>
  <c r="G46" i="172"/>
  <c r="I46" i="172"/>
  <c r="G47" i="172"/>
  <c r="I47" i="172"/>
  <c r="G48" i="172"/>
  <c r="I48" i="172"/>
  <c r="G2" i="172"/>
  <c r="I2" i="172"/>
  <c r="G80" i="171"/>
  <c r="N79" i="171"/>
  <c r="P79" i="171" s="1"/>
  <c r="H79" i="171"/>
  <c r="N78" i="171"/>
  <c r="P78" i="171" s="1"/>
  <c r="H78" i="171"/>
  <c r="N77" i="171"/>
  <c r="P77" i="171" s="1"/>
  <c r="H77" i="171"/>
  <c r="N76" i="171"/>
  <c r="P76" i="171" s="1"/>
  <c r="H76" i="171"/>
  <c r="N75" i="171"/>
  <c r="P75" i="171" s="1"/>
  <c r="H75" i="171"/>
  <c r="N74" i="171"/>
  <c r="P74" i="171" s="1"/>
  <c r="H74" i="171"/>
  <c r="N73" i="171"/>
  <c r="P73" i="171" s="1"/>
  <c r="H73" i="171"/>
  <c r="N72" i="171"/>
  <c r="P72" i="171" s="1"/>
  <c r="H72" i="171"/>
  <c r="N71" i="171"/>
  <c r="P71" i="171" s="1"/>
  <c r="H71" i="171"/>
  <c r="N70" i="171"/>
  <c r="P70" i="171" s="1"/>
  <c r="H70" i="171"/>
  <c r="N69" i="171"/>
  <c r="P69" i="171" s="1"/>
  <c r="H69" i="171"/>
  <c r="N68" i="171"/>
  <c r="P68" i="171" s="1"/>
  <c r="H68" i="171"/>
  <c r="N67" i="171"/>
  <c r="P67" i="171" s="1"/>
  <c r="H67" i="171"/>
  <c r="N66" i="171"/>
  <c r="P66" i="171" s="1"/>
  <c r="H66" i="171"/>
  <c r="N65" i="171"/>
  <c r="P65" i="171" s="1"/>
  <c r="H65" i="171"/>
  <c r="N64" i="171"/>
  <c r="P64" i="171" s="1"/>
  <c r="H64" i="171"/>
  <c r="N63" i="171"/>
  <c r="P63" i="171" s="1"/>
  <c r="H63" i="171"/>
  <c r="N62" i="171"/>
  <c r="P62" i="171" s="1"/>
  <c r="H62" i="171"/>
  <c r="N61" i="171"/>
  <c r="P61" i="171" s="1"/>
  <c r="H61" i="171"/>
  <c r="N60" i="171"/>
  <c r="P60" i="171" s="1"/>
  <c r="H60" i="171"/>
  <c r="N59" i="171"/>
  <c r="P59" i="171" s="1"/>
  <c r="H59" i="171"/>
  <c r="N58" i="171"/>
  <c r="P58" i="171" s="1"/>
  <c r="H58" i="171"/>
  <c r="N57" i="171"/>
  <c r="P57" i="171" s="1"/>
  <c r="H57" i="171"/>
  <c r="N56" i="171"/>
  <c r="P56" i="171" s="1"/>
  <c r="H56" i="171"/>
  <c r="N55" i="171"/>
  <c r="P55" i="171" s="1"/>
  <c r="H55" i="171"/>
  <c r="N54" i="171"/>
  <c r="P54" i="171" s="1"/>
  <c r="H54" i="171"/>
  <c r="N53" i="171"/>
  <c r="P53" i="171" s="1"/>
  <c r="N52" i="171"/>
  <c r="P52" i="171" s="1"/>
  <c r="H52" i="171"/>
  <c r="P51" i="171"/>
  <c r="H51" i="171"/>
  <c r="P50" i="171"/>
  <c r="H50" i="171"/>
  <c r="N49" i="171"/>
  <c r="P49" i="171" s="1"/>
  <c r="H49" i="171"/>
  <c r="N48" i="171"/>
  <c r="P48" i="171" s="1"/>
  <c r="H48" i="171"/>
  <c r="N47" i="171"/>
  <c r="P47" i="171" s="1"/>
  <c r="H47" i="171"/>
  <c r="P46" i="171"/>
  <c r="H46" i="171"/>
  <c r="P45" i="171"/>
  <c r="H45" i="171"/>
  <c r="N44" i="171"/>
  <c r="P44" i="171" s="1"/>
  <c r="H44" i="171"/>
  <c r="P41" i="171"/>
  <c r="H41" i="171"/>
  <c r="N40" i="171"/>
  <c r="P40" i="171" s="1"/>
  <c r="H40" i="171"/>
  <c r="N39" i="171"/>
  <c r="P39" i="171" s="1"/>
  <c r="H39" i="171"/>
  <c r="P38" i="171"/>
  <c r="P37" i="171"/>
  <c r="H37" i="171"/>
  <c r="P36" i="171"/>
  <c r="H36" i="171"/>
  <c r="P35" i="171"/>
  <c r="H35" i="171"/>
  <c r="N34" i="171"/>
  <c r="P34" i="171" s="1"/>
  <c r="H34" i="171"/>
  <c r="N33" i="171"/>
  <c r="P33" i="171" s="1"/>
  <c r="H33" i="171"/>
  <c r="P32" i="171"/>
  <c r="H32" i="171"/>
  <c r="P31" i="171"/>
  <c r="H31" i="171"/>
  <c r="P30" i="171"/>
  <c r="H30" i="171"/>
  <c r="N29" i="171"/>
  <c r="P29" i="171" s="1"/>
  <c r="H29" i="171"/>
  <c r="P28" i="171"/>
  <c r="H28" i="171"/>
  <c r="N27" i="171"/>
  <c r="P27" i="171" s="1"/>
  <c r="H27" i="171"/>
  <c r="P26" i="171"/>
  <c r="H26" i="171"/>
  <c r="P25" i="171"/>
  <c r="H25" i="171"/>
  <c r="P24" i="171"/>
  <c r="H24" i="171"/>
  <c r="N23" i="171"/>
  <c r="P23" i="171" s="1"/>
  <c r="H23" i="171"/>
  <c r="N22" i="171"/>
  <c r="P22" i="171" s="1"/>
  <c r="H22" i="171"/>
  <c r="P21" i="171"/>
  <c r="H21" i="171"/>
  <c r="H20" i="171"/>
  <c r="N19" i="171"/>
  <c r="P19" i="171" s="1"/>
  <c r="H19" i="171"/>
  <c r="P18" i="171"/>
  <c r="H18" i="171"/>
  <c r="P17" i="171"/>
  <c r="H17" i="171"/>
  <c r="P16" i="171"/>
  <c r="H16" i="171"/>
  <c r="P15" i="171"/>
  <c r="H15" i="171"/>
  <c r="P14" i="171"/>
  <c r="H14" i="171"/>
  <c r="N13" i="171"/>
  <c r="P13" i="171" s="1"/>
  <c r="H13" i="171"/>
  <c r="N12" i="171"/>
  <c r="P12" i="171" s="1"/>
  <c r="H12" i="171"/>
  <c r="N11" i="171"/>
  <c r="P11" i="171" s="1"/>
  <c r="H11" i="171"/>
  <c r="N10" i="171"/>
  <c r="P10" i="171" s="1"/>
  <c r="H10" i="171"/>
  <c r="N7" i="171"/>
  <c r="P7" i="171" s="1"/>
  <c r="H7" i="171"/>
  <c r="N6" i="171"/>
  <c r="P6" i="171" s="1"/>
  <c r="H6" i="171"/>
  <c r="P5" i="171"/>
  <c r="H5" i="171"/>
  <c r="N4" i="171"/>
  <c r="P4" i="171" s="1"/>
  <c r="H4" i="171"/>
  <c r="P3" i="171"/>
  <c r="H3" i="171"/>
  <c r="P2" i="171"/>
  <c r="H2" i="171"/>
  <c r="G19" i="1" l="1"/>
  <c r="G20" i="1" s="1"/>
  <c r="E19" i="1"/>
  <c r="H80" i="171"/>
  <c r="I20" i="169"/>
  <c r="I14" i="169"/>
  <c r="F23" i="7"/>
  <c r="G23" i="7" s="1"/>
  <c r="F24" i="7"/>
  <c r="G24" i="7"/>
  <c r="D27" i="2"/>
  <c r="D26" i="2"/>
  <c r="I13" i="169" l="1"/>
  <c r="I3" i="169"/>
  <c r="I4" i="169"/>
  <c r="I5" i="169"/>
  <c r="I6" i="169"/>
  <c r="I7" i="169"/>
  <c r="I8" i="169"/>
  <c r="I9" i="169"/>
  <c r="I10" i="169"/>
  <c r="I11" i="169"/>
  <c r="I12" i="169"/>
  <c r="I15" i="169"/>
  <c r="I16" i="169"/>
  <c r="I17" i="169"/>
  <c r="I18" i="169"/>
  <c r="I19" i="169"/>
  <c r="I21" i="169"/>
  <c r="I22" i="169"/>
  <c r="I23" i="169"/>
  <c r="I24" i="169"/>
  <c r="I25" i="169"/>
  <c r="I26" i="169"/>
  <c r="I27" i="169"/>
  <c r="I28" i="169"/>
  <c r="I29" i="169"/>
  <c r="I30" i="169"/>
  <c r="I31" i="169"/>
  <c r="I32" i="169"/>
  <c r="I33" i="169"/>
  <c r="I34" i="169"/>
  <c r="I35" i="169"/>
  <c r="I36" i="169"/>
  <c r="I37" i="169"/>
  <c r="I38" i="169"/>
  <c r="I39" i="169"/>
  <c r="I40" i="169"/>
  <c r="I41" i="169"/>
  <c r="I42" i="169"/>
  <c r="I43" i="169"/>
  <c r="I44" i="169"/>
  <c r="I45" i="169"/>
  <c r="I46" i="169"/>
  <c r="I47" i="169"/>
  <c r="I48" i="169"/>
  <c r="I49" i="169"/>
  <c r="I50" i="169"/>
  <c r="I51" i="169"/>
  <c r="I52" i="169"/>
  <c r="I53" i="169"/>
  <c r="I54" i="169"/>
  <c r="I55" i="169"/>
  <c r="I56" i="169"/>
  <c r="I57" i="169"/>
  <c r="I58" i="169"/>
  <c r="I59" i="169"/>
  <c r="I60" i="169"/>
  <c r="I61" i="169"/>
  <c r="I62" i="169"/>
  <c r="I63" i="169"/>
  <c r="I64" i="169"/>
  <c r="I65" i="169"/>
  <c r="I66" i="169"/>
  <c r="I67" i="169"/>
  <c r="I68" i="169"/>
  <c r="I69" i="169"/>
  <c r="I70" i="169"/>
  <c r="I71" i="169"/>
  <c r="I72" i="169"/>
  <c r="I73" i="169"/>
  <c r="I74" i="169"/>
  <c r="I75" i="169"/>
  <c r="I76" i="169"/>
  <c r="I77" i="169"/>
  <c r="I78" i="169"/>
  <c r="I79" i="169"/>
  <c r="I80" i="169"/>
  <c r="I81" i="169"/>
  <c r="I82" i="169"/>
  <c r="I83" i="169"/>
  <c r="I84" i="169"/>
  <c r="I85" i="169"/>
  <c r="I86" i="169"/>
  <c r="I87" i="169"/>
  <c r="I88" i="169"/>
  <c r="I89" i="169"/>
  <c r="I2" i="169"/>
  <c r="E8" i="7" l="1"/>
  <c r="G8" i="7"/>
  <c r="G12" i="7"/>
  <c r="G16" i="7"/>
  <c r="G21" i="7"/>
  <c r="F8" i="7"/>
  <c r="F9" i="7"/>
  <c r="G9" i="7" s="1"/>
  <c r="F10" i="7"/>
  <c r="G10" i="7" s="1"/>
  <c r="F11" i="7"/>
  <c r="G11" i="7" s="1"/>
  <c r="F12" i="7"/>
  <c r="F13" i="7"/>
  <c r="G13" i="7" s="1"/>
  <c r="F14" i="7"/>
  <c r="G14" i="7" s="1"/>
  <c r="F15" i="7"/>
  <c r="G15" i="7" s="1"/>
  <c r="F16" i="7"/>
  <c r="F18" i="7"/>
  <c r="G18" i="7" s="1"/>
  <c r="F19" i="7"/>
  <c r="G19" i="7" s="1"/>
  <c r="F20" i="7"/>
  <c r="G20" i="7" s="1"/>
  <c r="F21" i="7"/>
  <c r="F22" i="7"/>
  <c r="G22" i="7" s="1"/>
  <c r="F25" i="7"/>
  <c r="G25" i="7" s="1"/>
  <c r="E2" i="7"/>
  <c r="D26" i="7"/>
  <c r="C26" i="7"/>
  <c r="E3" i="7"/>
  <c r="F3" i="7" s="1"/>
  <c r="G3" i="7" s="1"/>
  <c r="E17" i="7"/>
  <c r="F17" i="7" s="1"/>
  <c r="G17" i="7" s="1"/>
  <c r="E7" i="7"/>
  <c r="F7" i="7" s="1"/>
  <c r="G7" i="7" s="1"/>
  <c r="E6" i="7"/>
  <c r="F6" i="7" s="1"/>
  <c r="G6" i="7" s="1"/>
  <c r="E5" i="7"/>
  <c r="F5" i="7" s="1"/>
  <c r="G5" i="7" s="1"/>
  <c r="E4" i="7"/>
  <c r="F4" i="7" s="1"/>
  <c r="G4" i="7" s="1"/>
  <c r="K90" i="169"/>
  <c r="R89" i="169"/>
  <c r="T89" i="169" s="1"/>
  <c r="L89" i="169"/>
  <c r="R88" i="169"/>
  <c r="T88" i="169" s="1"/>
  <c r="L88" i="169"/>
  <c r="R87" i="169"/>
  <c r="T87" i="169" s="1"/>
  <c r="L87" i="169"/>
  <c r="R86" i="169"/>
  <c r="T86" i="169" s="1"/>
  <c r="L86" i="169"/>
  <c r="R85" i="169"/>
  <c r="T85" i="169" s="1"/>
  <c r="L85" i="169"/>
  <c r="R84" i="169"/>
  <c r="T84" i="169" s="1"/>
  <c r="L84" i="169"/>
  <c r="R83" i="169"/>
  <c r="T83" i="169" s="1"/>
  <c r="L83" i="169"/>
  <c r="R82" i="169"/>
  <c r="T82" i="169" s="1"/>
  <c r="L82" i="169"/>
  <c r="R81" i="169"/>
  <c r="T81" i="169" s="1"/>
  <c r="L81" i="169"/>
  <c r="R80" i="169"/>
  <c r="T80" i="169" s="1"/>
  <c r="L80" i="169"/>
  <c r="R79" i="169"/>
  <c r="T79" i="169" s="1"/>
  <c r="L79" i="169"/>
  <c r="R78" i="169"/>
  <c r="T78" i="169" s="1"/>
  <c r="L78" i="169"/>
  <c r="R77" i="169"/>
  <c r="T77" i="169" s="1"/>
  <c r="L77" i="169"/>
  <c r="R76" i="169"/>
  <c r="T76" i="169" s="1"/>
  <c r="L76" i="169"/>
  <c r="R75" i="169"/>
  <c r="T75" i="169" s="1"/>
  <c r="L75" i="169"/>
  <c r="R74" i="169"/>
  <c r="T74" i="169" s="1"/>
  <c r="L74" i="169"/>
  <c r="R73" i="169"/>
  <c r="T73" i="169" s="1"/>
  <c r="L73" i="169"/>
  <c r="R72" i="169"/>
  <c r="T72" i="169" s="1"/>
  <c r="L72" i="169"/>
  <c r="R71" i="169"/>
  <c r="T71" i="169" s="1"/>
  <c r="L71" i="169"/>
  <c r="R70" i="169"/>
  <c r="T70" i="169" s="1"/>
  <c r="L70" i="169"/>
  <c r="R69" i="169"/>
  <c r="T69" i="169" s="1"/>
  <c r="L69" i="169"/>
  <c r="R68" i="169"/>
  <c r="T68" i="169" s="1"/>
  <c r="L68" i="169"/>
  <c r="R67" i="169"/>
  <c r="T67" i="169" s="1"/>
  <c r="L67" i="169"/>
  <c r="R66" i="169"/>
  <c r="T66" i="169" s="1"/>
  <c r="L66" i="169"/>
  <c r="R65" i="169"/>
  <c r="T65" i="169" s="1"/>
  <c r="L65" i="169"/>
  <c r="R64" i="169"/>
  <c r="T64" i="169" s="1"/>
  <c r="L64" i="169"/>
  <c r="R63" i="169"/>
  <c r="T63" i="169" s="1"/>
  <c r="R62" i="169"/>
  <c r="T62" i="169" s="1"/>
  <c r="L62" i="169"/>
  <c r="T61" i="169"/>
  <c r="L61" i="169"/>
  <c r="T60" i="169"/>
  <c r="L60" i="169"/>
  <c r="R59" i="169"/>
  <c r="T59" i="169" s="1"/>
  <c r="L59" i="169"/>
  <c r="R58" i="169"/>
  <c r="T58" i="169" s="1"/>
  <c r="L58" i="169"/>
  <c r="R57" i="169"/>
  <c r="T57" i="169" s="1"/>
  <c r="L57" i="169"/>
  <c r="T56" i="169"/>
  <c r="L56" i="169"/>
  <c r="T55" i="169"/>
  <c r="L55" i="169"/>
  <c r="R54" i="169"/>
  <c r="T54" i="169" s="1"/>
  <c r="L54" i="169"/>
  <c r="T51" i="169"/>
  <c r="L51" i="169"/>
  <c r="R50" i="169"/>
  <c r="T50" i="169" s="1"/>
  <c r="L50" i="169"/>
  <c r="R49" i="169"/>
  <c r="T49" i="169" s="1"/>
  <c r="L49" i="169"/>
  <c r="T48" i="169"/>
  <c r="T47" i="169"/>
  <c r="L47" i="169"/>
  <c r="T46" i="169"/>
  <c r="L46" i="169"/>
  <c r="T45" i="169"/>
  <c r="L45" i="169"/>
  <c r="R44" i="169"/>
  <c r="T44" i="169" s="1"/>
  <c r="L44" i="169"/>
  <c r="R43" i="169"/>
  <c r="T43" i="169" s="1"/>
  <c r="L43" i="169"/>
  <c r="T42" i="169"/>
  <c r="L42" i="169"/>
  <c r="T41" i="169"/>
  <c r="L41" i="169"/>
  <c r="T40" i="169"/>
  <c r="L40" i="169"/>
  <c r="R39" i="169"/>
  <c r="T39" i="169" s="1"/>
  <c r="L39" i="169"/>
  <c r="T38" i="169"/>
  <c r="L38" i="169"/>
  <c r="R37" i="169"/>
  <c r="T37" i="169" s="1"/>
  <c r="L37" i="169"/>
  <c r="T36" i="169"/>
  <c r="L36" i="169"/>
  <c r="T35" i="169"/>
  <c r="L35" i="169"/>
  <c r="T34" i="169"/>
  <c r="L34" i="169"/>
  <c r="R33" i="169"/>
  <c r="T33" i="169" s="1"/>
  <c r="L33" i="169"/>
  <c r="R32" i="169"/>
  <c r="T32" i="169" s="1"/>
  <c r="L32" i="169"/>
  <c r="T31" i="169"/>
  <c r="L31" i="169"/>
  <c r="L30" i="169"/>
  <c r="R29" i="169"/>
  <c r="T29" i="169" s="1"/>
  <c r="L29" i="169"/>
  <c r="T28" i="169"/>
  <c r="L28" i="169"/>
  <c r="T27" i="169"/>
  <c r="L27" i="169"/>
  <c r="T26" i="169"/>
  <c r="L26" i="169"/>
  <c r="T25" i="169"/>
  <c r="L25" i="169"/>
  <c r="T24" i="169"/>
  <c r="L24" i="169"/>
  <c r="R23" i="169"/>
  <c r="T23" i="169" s="1"/>
  <c r="L23" i="169"/>
  <c r="R22" i="169"/>
  <c r="T22" i="169" s="1"/>
  <c r="L22" i="169"/>
  <c r="R21" i="169"/>
  <c r="T21" i="169" s="1"/>
  <c r="L21" i="169"/>
  <c r="R19" i="169"/>
  <c r="T19" i="169" s="1"/>
  <c r="L19" i="169"/>
  <c r="R16" i="169"/>
  <c r="T16" i="169" s="1"/>
  <c r="L16" i="169"/>
  <c r="R15" i="169"/>
  <c r="T15" i="169" s="1"/>
  <c r="L15" i="169"/>
  <c r="T12" i="169"/>
  <c r="L12" i="169"/>
  <c r="R11" i="169"/>
  <c r="T11" i="169" s="1"/>
  <c r="L11" i="169"/>
  <c r="T10" i="169"/>
  <c r="L10" i="169"/>
  <c r="T9" i="169"/>
  <c r="L9" i="169"/>
  <c r="E26" i="7" l="1"/>
  <c r="F2" i="7"/>
  <c r="G2" i="7" s="1"/>
  <c r="L90" i="169"/>
  <c r="F15" i="2"/>
  <c r="D20" i="2"/>
  <c r="D17" i="2"/>
  <c r="D18" i="2" s="1"/>
  <c r="D19" i="1"/>
  <c r="F26" i="7" l="1"/>
  <c r="F7" i="2" l="1"/>
  <c r="F8" i="2"/>
  <c r="Q4" i="2"/>
  <c r="Q5" i="2"/>
  <c r="Q6" i="2"/>
  <c r="Q7" i="2"/>
  <c r="Q8" i="2"/>
  <c r="Q3" i="2"/>
  <c r="P9" i="2"/>
  <c r="F4" i="2"/>
  <c r="F5" i="2"/>
  <c r="F6" i="2"/>
  <c r="E9" i="2"/>
  <c r="C16" i="165" l="1"/>
  <c r="Q9" i="2"/>
  <c r="D32" i="2" l="1"/>
  <c r="D29" i="2"/>
  <c r="D30" i="2" l="1"/>
  <c r="D21" i="2"/>
  <c r="D23" i="2"/>
  <c r="D24" i="2" s="1"/>
  <c r="F4" i="1"/>
  <c r="F32" i="7"/>
  <c r="D33" i="2" l="1"/>
  <c r="E4" i="1"/>
  <c r="F3" i="2" l="1"/>
  <c r="F9" i="2" s="1"/>
  <c r="G2" i="1" l="1"/>
  <c r="F2" i="1" s="1"/>
  <c r="D2" i="1"/>
  <c r="F10" i="1"/>
  <c r="G26" i="7" l="1"/>
  <c r="E10" i="1"/>
  <c r="F29" i="7" l="1"/>
  <c r="G3" i="1"/>
  <c r="F3" i="1" s="1"/>
  <c r="E3" i="1" s="1"/>
  <c r="F6" i="1"/>
  <c r="D12" i="1"/>
  <c r="F33" i="7" l="1"/>
  <c r="E6" i="1"/>
  <c r="G11" i="1" l="1"/>
  <c r="F11" i="1" s="1"/>
  <c r="D35" i="1"/>
  <c r="G8" i="1" l="1"/>
  <c r="F8" i="1" s="1"/>
  <c r="E8" i="1" s="1"/>
  <c r="F5" i="1" l="1"/>
  <c r="E11" i="1"/>
  <c r="G7" i="1"/>
  <c r="F7" i="1" s="1"/>
  <c r="E7" i="1" s="1"/>
  <c r="E55" i="8"/>
  <c r="K55" i="8" s="1"/>
  <c r="D55" i="8"/>
  <c r="J55" i="8" s="1"/>
  <c r="C55" i="8"/>
  <c r="I55" i="8" s="1"/>
  <c r="E54" i="8"/>
  <c r="K54" i="8" s="1"/>
  <c r="D54" i="8"/>
  <c r="J54" i="8" s="1"/>
  <c r="C54" i="8"/>
  <c r="I54" i="8" s="1"/>
  <c r="E53" i="8"/>
  <c r="K53" i="8" s="1"/>
  <c r="D53" i="8"/>
  <c r="J53" i="8" s="1"/>
  <c r="C53" i="8"/>
  <c r="I53" i="8" s="1"/>
  <c r="E52" i="8"/>
  <c r="K52" i="8" s="1"/>
  <c r="D52" i="8"/>
  <c r="J52" i="8" s="1"/>
  <c r="C52" i="8"/>
  <c r="I52" i="8" s="1"/>
  <c r="E51" i="8"/>
  <c r="K51" i="8" s="1"/>
  <c r="D51" i="8"/>
  <c r="J51" i="8" s="1"/>
  <c r="C51" i="8"/>
  <c r="I51" i="8" s="1"/>
  <c r="E50" i="8"/>
  <c r="K50" i="8" s="1"/>
  <c r="D50" i="8"/>
  <c r="J50" i="8" s="1"/>
  <c r="C50" i="8"/>
  <c r="I50" i="8" s="1"/>
  <c r="E49" i="8"/>
  <c r="K49" i="8" s="1"/>
  <c r="D49" i="8"/>
  <c r="J49" i="8" s="1"/>
  <c r="C49" i="8"/>
  <c r="I49" i="8" s="1"/>
  <c r="E48" i="8"/>
  <c r="K48" i="8" s="1"/>
  <c r="D48" i="8"/>
  <c r="J48" i="8" s="1"/>
  <c r="C48" i="8"/>
  <c r="I48" i="8" s="1"/>
  <c r="E47" i="8"/>
  <c r="K47" i="8" s="1"/>
  <c r="D47" i="8"/>
  <c r="J47" i="8" s="1"/>
  <c r="C47" i="8"/>
  <c r="I47" i="8" s="1"/>
  <c r="E46" i="8"/>
  <c r="K46" i="8" s="1"/>
  <c r="D46" i="8"/>
  <c r="J46" i="8" s="1"/>
  <c r="C46" i="8"/>
  <c r="I46" i="8" s="1"/>
  <c r="E45" i="8"/>
  <c r="K45" i="8" s="1"/>
  <c r="D45" i="8"/>
  <c r="J45" i="8" s="1"/>
  <c r="C45" i="8"/>
  <c r="I45" i="8" s="1"/>
  <c r="E44" i="8"/>
  <c r="K44" i="8" s="1"/>
  <c r="D44" i="8"/>
  <c r="J44" i="8" s="1"/>
  <c r="C44" i="8"/>
  <c r="I44" i="8" s="1"/>
  <c r="E43" i="8"/>
  <c r="K43" i="8" s="1"/>
  <c r="D43" i="8"/>
  <c r="J43" i="8" s="1"/>
  <c r="C43" i="8"/>
  <c r="I43" i="8" s="1"/>
  <c r="E42" i="8"/>
  <c r="K42" i="8" s="1"/>
  <c r="D42" i="8"/>
  <c r="J42" i="8" s="1"/>
  <c r="C42" i="8"/>
  <c r="I42" i="8" s="1"/>
  <c r="E41" i="8"/>
  <c r="K41" i="8" s="1"/>
  <c r="D41" i="8"/>
  <c r="J41" i="8" s="1"/>
  <c r="C41" i="8"/>
  <c r="I41" i="8" s="1"/>
  <c r="E40" i="8"/>
  <c r="K40" i="8" s="1"/>
  <c r="D40" i="8"/>
  <c r="J40" i="8" s="1"/>
  <c r="C40" i="8"/>
  <c r="I40" i="8" s="1"/>
  <c r="E39" i="8"/>
  <c r="K39" i="8" s="1"/>
  <c r="D39" i="8"/>
  <c r="J39" i="8" s="1"/>
  <c r="C39" i="8"/>
  <c r="I39" i="8" s="1"/>
  <c r="E38" i="8"/>
  <c r="K38" i="8" s="1"/>
  <c r="D38" i="8"/>
  <c r="J38" i="8" s="1"/>
  <c r="C38" i="8"/>
  <c r="I38" i="8" s="1"/>
  <c r="E37" i="8"/>
  <c r="K37" i="8" s="1"/>
  <c r="D37" i="8"/>
  <c r="J37" i="8" s="1"/>
  <c r="C37" i="8"/>
  <c r="I37" i="8" s="1"/>
  <c r="E36" i="8"/>
  <c r="K36" i="8" s="1"/>
  <c r="D36" i="8"/>
  <c r="J36" i="8" s="1"/>
  <c r="C36" i="8"/>
  <c r="I36" i="8" s="1"/>
  <c r="E35" i="8"/>
  <c r="K35" i="8" s="1"/>
  <c r="D35" i="8"/>
  <c r="J35" i="8" s="1"/>
  <c r="C35" i="8"/>
  <c r="I35" i="8" s="1"/>
  <c r="E34" i="8"/>
  <c r="K34" i="8" s="1"/>
  <c r="D34" i="8"/>
  <c r="J34" i="8" s="1"/>
  <c r="C34" i="8"/>
  <c r="I34" i="8" s="1"/>
  <c r="E33" i="8"/>
  <c r="K33" i="8" s="1"/>
  <c r="D33" i="8"/>
  <c r="J33" i="8" s="1"/>
  <c r="C33" i="8"/>
  <c r="I33" i="8" s="1"/>
  <c r="E32" i="8"/>
  <c r="K32" i="8" s="1"/>
  <c r="D32" i="8"/>
  <c r="J32" i="8" s="1"/>
  <c r="C32" i="8"/>
  <c r="I32" i="8" s="1"/>
  <c r="I31" i="8"/>
  <c r="E31" i="8"/>
  <c r="K31" i="8" s="1"/>
  <c r="D31" i="8"/>
  <c r="J31" i="8" s="1"/>
  <c r="I30" i="8"/>
  <c r="E30" i="8"/>
  <c r="K30" i="8" s="1"/>
  <c r="D30" i="8"/>
  <c r="J30" i="8" s="1"/>
  <c r="I29" i="8"/>
  <c r="E29" i="8"/>
  <c r="K29" i="8" s="1"/>
  <c r="D29" i="8"/>
  <c r="J29" i="8" s="1"/>
  <c r="I28" i="8"/>
  <c r="E28" i="8"/>
  <c r="K28" i="8" s="1"/>
  <c r="D28" i="8"/>
  <c r="J28" i="8" s="1"/>
  <c r="I27" i="8"/>
  <c r="E27" i="8"/>
  <c r="K27" i="8" s="1"/>
  <c r="D27" i="8"/>
  <c r="J27" i="8" s="1"/>
  <c r="I26" i="8"/>
  <c r="E26" i="8"/>
  <c r="K26" i="8" s="1"/>
  <c r="D26" i="8"/>
  <c r="J26" i="8" s="1"/>
  <c r="I25" i="8"/>
  <c r="E25" i="8"/>
  <c r="K25" i="8" s="1"/>
  <c r="D25" i="8"/>
  <c r="J25" i="8" s="1"/>
  <c r="I24" i="8"/>
  <c r="E24" i="8"/>
  <c r="K24" i="8" s="1"/>
  <c r="D24" i="8"/>
  <c r="J24" i="8" s="1"/>
  <c r="I23" i="8"/>
  <c r="E23" i="8"/>
  <c r="K23" i="8" s="1"/>
  <c r="D23" i="8"/>
  <c r="J23" i="8" s="1"/>
  <c r="I22" i="8"/>
  <c r="E22" i="8"/>
  <c r="K22" i="8" s="1"/>
  <c r="D22" i="8"/>
  <c r="J22" i="8" s="1"/>
  <c r="I21" i="8"/>
  <c r="E21" i="8"/>
  <c r="K21" i="8" s="1"/>
  <c r="D21" i="8"/>
  <c r="J21" i="8" s="1"/>
  <c r="I20" i="8"/>
  <c r="E20" i="8"/>
  <c r="K20" i="8" s="1"/>
  <c r="D20" i="8"/>
  <c r="J20" i="8" s="1"/>
  <c r="I19" i="8"/>
  <c r="E19" i="8"/>
  <c r="K19" i="8" s="1"/>
  <c r="D19" i="8"/>
  <c r="J19" i="8" s="1"/>
  <c r="I18" i="8"/>
  <c r="E18" i="8"/>
  <c r="K18" i="8" s="1"/>
  <c r="D18" i="8"/>
  <c r="J18" i="8" s="1"/>
  <c r="I17" i="8"/>
  <c r="E17" i="8"/>
  <c r="K17" i="8" s="1"/>
  <c r="D17" i="8"/>
  <c r="J17" i="8" s="1"/>
  <c r="I16" i="8"/>
  <c r="E16" i="8"/>
  <c r="K16" i="8" s="1"/>
  <c r="D16" i="8"/>
  <c r="J16" i="8" s="1"/>
  <c r="I15" i="8"/>
  <c r="E15" i="8"/>
  <c r="K15" i="8" s="1"/>
  <c r="D15" i="8"/>
  <c r="J15" i="8" s="1"/>
  <c r="I14" i="8"/>
  <c r="E14" i="8"/>
  <c r="K14" i="8" s="1"/>
  <c r="D14" i="8"/>
  <c r="J14" i="8" s="1"/>
  <c r="I13" i="8"/>
  <c r="E13" i="8"/>
  <c r="K13" i="8" s="1"/>
  <c r="D13" i="8"/>
  <c r="J13" i="8" s="1"/>
  <c r="I12" i="8"/>
  <c r="E12" i="8"/>
  <c r="K12" i="8" s="1"/>
  <c r="D12" i="8"/>
  <c r="J12" i="8" s="1"/>
  <c r="I11" i="8"/>
  <c r="E11" i="8"/>
  <c r="K11" i="8" s="1"/>
  <c r="D11" i="8"/>
  <c r="J11" i="8" s="1"/>
  <c r="I10" i="8"/>
  <c r="E10" i="8"/>
  <c r="K10" i="8" s="1"/>
  <c r="D10" i="8"/>
  <c r="J10" i="8" s="1"/>
  <c r="I9" i="8"/>
  <c r="E9" i="8"/>
  <c r="K9" i="8" s="1"/>
  <c r="D9" i="8"/>
  <c r="J9" i="8" s="1"/>
  <c r="I8" i="8"/>
  <c r="E8" i="8"/>
  <c r="K8" i="8" s="1"/>
  <c r="D8" i="8"/>
  <c r="J8" i="8" s="1"/>
  <c r="I7" i="8"/>
  <c r="F7" i="8"/>
  <c r="L7" i="8" s="1"/>
  <c r="E7" i="8"/>
  <c r="K7" i="8" s="1"/>
  <c r="D7" i="8"/>
  <c r="J7" i="8" s="1"/>
  <c r="I6" i="8"/>
  <c r="E6" i="8"/>
  <c r="K6" i="8" s="1"/>
  <c r="D6" i="8"/>
  <c r="J6" i="8" s="1"/>
  <c r="I5" i="8"/>
  <c r="E5" i="8"/>
  <c r="K5" i="8" s="1"/>
  <c r="D5" i="8"/>
  <c r="J5" i="8" s="1"/>
  <c r="I4" i="8"/>
  <c r="E4" i="8"/>
  <c r="K4" i="8" s="1"/>
  <c r="D4" i="8"/>
  <c r="J4" i="8" s="1"/>
  <c r="I3" i="8"/>
  <c r="E3" i="8"/>
  <c r="K3" i="8" s="1"/>
  <c r="D3" i="8"/>
  <c r="J3" i="8" s="1"/>
  <c r="I2" i="8"/>
  <c r="E2" i="8"/>
  <c r="K2" i="8" s="1"/>
  <c r="D2" i="8"/>
  <c r="J2" i="8" s="1"/>
  <c r="E5" i="1" l="1"/>
  <c r="D33" i="1"/>
  <c r="G9" i="1"/>
  <c r="G12" i="1" s="1"/>
  <c r="M35" i="8"/>
  <c r="M39" i="8"/>
  <c r="M43" i="8"/>
  <c r="M47" i="8"/>
  <c r="M52" i="8"/>
  <c r="M33" i="8"/>
  <c r="M37" i="8"/>
  <c r="M41" i="8"/>
  <c r="M45" i="8"/>
  <c r="M49" i="8"/>
  <c r="M54" i="8"/>
  <c r="M3" i="8"/>
  <c r="M5" i="8"/>
  <c r="M8" i="8"/>
  <c r="M10" i="8"/>
  <c r="M12" i="8"/>
  <c r="M14" i="8"/>
  <c r="M23" i="8"/>
  <c r="M25" i="8"/>
  <c r="M27" i="8"/>
  <c r="M29" i="8"/>
  <c r="M31" i="8"/>
  <c r="M53" i="8"/>
  <c r="M2" i="8"/>
  <c r="M4" i="8"/>
  <c r="M6" i="8"/>
  <c r="M7" i="8"/>
  <c r="M9" i="8"/>
  <c r="M11" i="8"/>
  <c r="M13" i="8"/>
  <c r="M15" i="8"/>
  <c r="M16" i="8"/>
  <c r="M17" i="8"/>
  <c r="M18" i="8"/>
  <c r="M19" i="8"/>
  <c r="M20" i="8"/>
  <c r="M21" i="8"/>
  <c r="M22" i="8"/>
  <c r="M24" i="8"/>
  <c r="M26" i="8"/>
  <c r="M28" i="8"/>
  <c r="M30" i="8"/>
  <c r="M32" i="8"/>
  <c r="M34" i="8"/>
  <c r="M36" i="8"/>
  <c r="M38" i="8"/>
  <c r="M40" i="8"/>
  <c r="M42" i="8"/>
  <c r="M44" i="8"/>
  <c r="M46" i="8"/>
  <c r="M48" i="8"/>
  <c r="M50" i="8"/>
  <c r="M51" i="8"/>
  <c r="M55" i="8"/>
  <c r="E2" i="1" l="1"/>
  <c r="M56" i="8"/>
  <c r="F9" i="1" l="1"/>
  <c r="E9" i="1" s="1"/>
  <c r="F12" i="1" l="1"/>
  <c r="D24" i="1"/>
  <c r="H9" i="1" l="1"/>
  <c r="H10" i="1"/>
  <c r="H11" i="1"/>
  <c r="H3" i="1"/>
  <c r="H7" i="1"/>
  <c r="H8" i="1"/>
  <c r="H5" i="1"/>
  <c r="H6" i="1"/>
  <c r="H4" i="1"/>
  <c r="E12" i="1"/>
  <c r="H2" i="1" l="1"/>
  <c r="H12" i="1" s="1"/>
  <c r="D25" i="1"/>
  <c r="D26" i="1" s="1"/>
  <c r="D29" i="1" l="1"/>
  <c r="D30" i="1" s="1"/>
  <c r="D31" i="1" s="1"/>
  <c r="D37" i="1" l="1"/>
  <c r="D38" i="1" l="1"/>
  <c r="D39" i="1"/>
  <c r="T30" i="169"/>
  <c r="S30" i="169"/>
  <c r="O20" i="171"/>
  <c r="P20" i="171"/>
</calcChain>
</file>

<file path=xl/sharedStrings.xml><?xml version="1.0" encoding="utf-8"?>
<sst xmlns="http://schemas.openxmlformats.org/spreadsheetml/2006/main" count="987" uniqueCount="241">
  <si>
    <t>Project expenses</t>
  </si>
  <si>
    <t>Incurred Cost</t>
  </si>
  <si>
    <t>Payment payable to Rehab Tenants Alter Accommodation</t>
  </si>
  <si>
    <t>Approval Cost Of Fungible Cost &amp; Development cess premium</t>
  </si>
  <si>
    <t xml:space="preserve">Architect Cost, RCC &amp; other Professional fees </t>
  </si>
  <si>
    <t>Administrative Expenses</t>
  </si>
  <si>
    <t>Marketing Expences</t>
  </si>
  <si>
    <t xml:space="preserve">Total Cost </t>
  </si>
  <si>
    <t xml:space="preserve">Particulars </t>
  </si>
  <si>
    <t xml:space="preserve">Total </t>
  </si>
  <si>
    <r>
      <t xml:space="preserve">Amount ( </t>
    </r>
    <r>
      <rPr>
        <b/>
        <sz val="11"/>
        <rFont val="Rupee Foradian"/>
        <family val="2"/>
      </rPr>
      <t>`</t>
    </r>
    <r>
      <rPr>
        <b/>
        <sz val="11"/>
        <rFont val="Arial Narrow"/>
        <family val="2"/>
      </rPr>
      <t xml:space="preserve"> in Cr.)</t>
    </r>
  </si>
  <si>
    <t>Gross Estimated Revenue</t>
  </si>
  <si>
    <t>Less: Total projected Expenses</t>
  </si>
  <si>
    <t>Estimated Surplus</t>
  </si>
  <si>
    <t>Project Cost and Developer Profit</t>
  </si>
  <si>
    <t>Developer Profit @ 30% of estimated surplus</t>
  </si>
  <si>
    <t>Net Surplus (3-4)</t>
  </si>
  <si>
    <t>Add:</t>
  </si>
  <si>
    <t>Expenses already incurred as on date</t>
  </si>
  <si>
    <t>(as per the certified Trial Balance Sheet of the project)</t>
  </si>
  <si>
    <t>Less:</t>
  </si>
  <si>
    <t>Present Value of the project potential/ Land Value As on Date</t>
  </si>
  <si>
    <t>The realizable value of the property</t>
  </si>
  <si>
    <t>Distress value of the property</t>
  </si>
  <si>
    <t>Land Cost Description</t>
  </si>
  <si>
    <t>Sr. No.</t>
  </si>
  <si>
    <t>Date</t>
  </si>
  <si>
    <t>Description</t>
  </si>
  <si>
    <t>Total Cost</t>
  </si>
  <si>
    <t>TOTAL</t>
  </si>
  <si>
    <t>Flat No.</t>
  </si>
  <si>
    <t>Floor</t>
  </si>
  <si>
    <t>Unsold</t>
  </si>
  <si>
    <t>Carpet Area</t>
  </si>
  <si>
    <t>Balcony Area</t>
  </si>
  <si>
    <t>Cuboard Area</t>
  </si>
  <si>
    <t>Terrace</t>
  </si>
  <si>
    <t xml:space="preserve"> </t>
  </si>
  <si>
    <t>Particulars</t>
  </si>
  <si>
    <t>Total Income from Sale in Cr.</t>
  </si>
  <si>
    <t>Total</t>
  </si>
  <si>
    <t>Tenant</t>
  </si>
  <si>
    <t>Interest Cost</t>
  </si>
  <si>
    <t>Stamp Duty</t>
  </si>
  <si>
    <t>Reg. Fees</t>
  </si>
  <si>
    <t>Carpet Area in Sq. Ft.</t>
  </si>
  <si>
    <t>Built Up Area in Sq. M.</t>
  </si>
  <si>
    <t>Total Area in Sq. M.</t>
  </si>
  <si>
    <t>Construction Cost of Building</t>
  </si>
  <si>
    <t>Rate per Sq. Ft. on Carpet Area</t>
  </si>
  <si>
    <t>Comp.</t>
  </si>
  <si>
    <t>2 BHK</t>
  </si>
  <si>
    <t>3 BHK</t>
  </si>
  <si>
    <t>Project Name</t>
  </si>
  <si>
    <t>Developer Name</t>
  </si>
  <si>
    <t>RERA No.</t>
  </si>
  <si>
    <t>Rate / Sq. Ft. on Carpet Area</t>
  </si>
  <si>
    <t>Total rent paid to tenants</t>
  </si>
  <si>
    <t>Area in Sq. M.</t>
  </si>
  <si>
    <t>Staircase, Lift &amp; Lobby Area in Sq. M.</t>
  </si>
  <si>
    <t>Other Area in Sq. M.</t>
  </si>
  <si>
    <t>Document Name</t>
  </si>
  <si>
    <t>TDR Cost</t>
  </si>
  <si>
    <t>No. of Tenants</t>
  </si>
  <si>
    <t>Unit</t>
  </si>
  <si>
    <t>Nos</t>
  </si>
  <si>
    <t>Brokerage Charges</t>
  </si>
  <si>
    <t>Shifting Charges per tenant</t>
  </si>
  <si>
    <t>Total Shifting Charges</t>
  </si>
  <si>
    <t>Rupees</t>
  </si>
  <si>
    <t>No. of Puzzle Car Parking</t>
  </si>
  <si>
    <t>Rent Calulation</t>
  </si>
  <si>
    <t>Developer Agreement</t>
  </si>
  <si>
    <t>Land Stamp Duty</t>
  </si>
  <si>
    <t>Value in `</t>
  </si>
  <si>
    <t>-</t>
  </si>
  <si>
    <t>No. of Existing Carpet Area</t>
  </si>
  <si>
    <t>Sq. Ft.</t>
  </si>
  <si>
    <t>Rate per Sq. Ft. on Carpet Area for Hardship Compesation</t>
  </si>
  <si>
    <t>Hardship Compesation Cost</t>
  </si>
  <si>
    <t>General Power of Attorney</t>
  </si>
  <si>
    <t>Refuge</t>
  </si>
  <si>
    <t>PV (discounted @ 8% for 3 years)</t>
  </si>
  <si>
    <t>6th Floor</t>
  </si>
  <si>
    <t>7th Floor</t>
  </si>
  <si>
    <t>8th Floor</t>
  </si>
  <si>
    <t>9th Floor</t>
  </si>
  <si>
    <t>10th Floor</t>
  </si>
  <si>
    <t>11th Floor</t>
  </si>
  <si>
    <t>Ground Floor</t>
  </si>
  <si>
    <r>
      <t xml:space="preserve">Value in </t>
    </r>
    <r>
      <rPr>
        <b/>
        <sz val="11"/>
        <color theme="1"/>
        <rFont val="Rupee Foradian"/>
        <family val="2"/>
      </rPr>
      <t>`</t>
    </r>
  </si>
  <si>
    <t>1 BHK</t>
  </si>
  <si>
    <r>
      <t xml:space="preserve">Received Amount in </t>
    </r>
    <r>
      <rPr>
        <b/>
        <sz val="11"/>
        <color theme="1"/>
        <rFont val="Rupee Foradian"/>
        <family val="2"/>
      </rPr>
      <t>`</t>
    </r>
  </si>
  <si>
    <r>
      <t xml:space="preserve">Rate in </t>
    </r>
    <r>
      <rPr>
        <b/>
        <sz val="11"/>
        <rFont val="Rupee Foradian"/>
        <family val="2"/>
      </rPr>
      <t>`</t>
    </r>
  </si>
  <si>
    <r>
      <t xml:space="preserve">Incurred Cost in </t>
    </r>
    <r>
      <rPr>
        <b/>
        <sz val="11"/>
        <color theme="1"/>
        <rFont val="Rupee Foradian"/>
        <family val="2"/>
      </rPr>
      <t>`</t>
    </r>
  </si>
  <si>
    <r>
      <t xml:space="preserve">To be Incurred Cost in </t>
    </r>
    <r>
      <rPr>
        <b/>
        <sz val="11"/>
        <color theme="1"/>
        <rFont val="Rupee Foradian"/>
        <family val="2"/>
      </rPr>
      <t>`</t>
    </r>
  </si>
  <si>
    <r>
      <t>Total (</t>
    </r>
    <r>
      <rPr>
        <b/>
        <sz val="11"/>
        <rFont val="Rupee Foradian"/>
        <family val="2"/>
      </rPr>
      <t>`</t>
    </r>
    <r>
      <rPr>
        <b/>
        <sz val="11"/>
        <rFont val="Arial Narrow"/>
        <family val="2"/>
      </rPr>
      <t xml:space="preserve"> in Cr.)</t>
    </r>
  </si>
  <si>
    <r>
      <t xml:space="preserve">Total in </t>
    </r>
    <r>
      <rPr>
        <b/>
        <sz val="11"/>
        <rFont val="Rupee Foradian"/>
        <family val="2"/>
      </rPr>
      <t>`</t>
    </r>
  </si>
  <si>
    <t>DRC No.</t>
  </si>
  <si>
    <t>SRA/1501/Const.</t>
  </si>
  <si>
    <t>Name of Transferor</t>
  </si>
  <si>
    <t>Name of Transferee</t>
  </si>
  <si>
    <t>New World Landmark LLP</t>
  </si>
  <si>
    <t>Navnath Infrastructures Pvt. Ltd.</t>
  </si>
  <si>
    <t>RES/0029/2023</t>
  </si>
  <si>
    <t xml:space="preserve">Purchase </t>
  </si>
  <si>
    <t>Gautam Enterprises</t>
  </si>
  <si>
    <r>
      <t xml:space="preserve">Total Amount in </t>
    </r>
    <r>
      <rPr>
        <b/>
        <sz val="11"/>
        <color theme="1"/>
        <rFont val="Rupee Foradian"/>
        <family val="2"/>
      </rPr>
      <t>`</t>
    </r>
  </si>
  <si>
    <t>12th Floor</t>
  </si>
  <si>
    <t>13th Floor</t>
  </si>
  <si>
    <t>Total Area in Sq. Ft.</t>
  </si>
  <si>
    <t>Floor No.</t>
  </si>
  <si>
    <t>Carpet Area (in Sq. Ft.)</t>
  </si>
  <si>
    <t>Total Carpet Area</t>
  </si>
  <si>
    <t>Sale status booked /Sold / Unsold</t>
  </si>
  <si>
    <t>Name of the Purchaser</t>
  </si>
  <si>
    <t>Sale rate per sq.ft</t>
  </si>
  <si>
    <t>Booking Date</t>
  </si>
  <si>
    <t xml:space="preserve"> Reg. date of Sale Agreement</t>
  </si>
  <si>
    <t>Sale value/ Agreement Value (Rs.)</t>
  </si>
  <si>
    <t xml:space="preserve">Amt recd. Upto dd/mm/yyyy (Rs.) </t>
  </si>
  <si>
    <t>Balance Receivables (Rs.)</t>
  </si>
  <si>
    <r>
      <t xml:space="preserve">Receivable Amount in </t>
    </r>
    <r>
      <rPr>
        <b/>
        <sz val="11"/>
        <color theme="1"/>
        <rFont val="Rupee Foradian"/>
        <family val="2"/>
      </rPr>
      <t>`</t>
    </r>
  </si>
  <si>
    <r>
      <t xml:space="preserve"> Market Value  in 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 xml:space="preserve"> </t>
    </r>
  </si>
  <si>
    <t>Contingency Cost</t>
  </si>
  <si>
    <t>Rate per Sq. Ft. on Carpet Area for 1st Year</t>
  </si>
  <si>
    <t>Rent per month per tenant for 1st Year</t>
  </si>
  <si>
    <t>Rent per year for 1st Year</t>
  </si>
  <si>
    <t>Rate per Sq. Ft. on Carpet Area for 2nd Year</t>
  </si>
  <si>
    <t>Rent per month per tenant for 2nd Year</t>
  </si>
  <si>
    <t>Rent per year for 2nd Year</t>
  </si>
  <si>
    <t>Rate per Sq. Ft. on Carpet Area for 3rd Year</t>
  </si>
  <si>
    <t>Rent per month per tenant for 3rd Year</t>
  </si>
  <si>
    <t>Rent per year for 3rd Year</t>
  </si>
  <si>
    <t>PTC Transfer Cost</t>
  </si>
  <si>
    <t>Provide PTC Agreement</t>
  </si>
  <si>
    <t>Document Required</t>
  </si>
  <si>
    <t>Flat / Shop No.</t>
  </si>
  <si>
    <t>Existing Flat No of Tenants</t>
  </si>
  <si>
    <t>Rehab / Sale/ Refuge</t>
  </si>
  <si>
    <t xml:space="preserve">Extra Area Sold to Tenant </t>
  </si>
  <si>
    <t>A-2</t>
  </si>
  <si>
    <t xml:space="preserve">Rehab </t>
  </si>
  <si>
    <t>Urmilaben Himatlal Kharecha</t>
  </si>
  <si>
    <t>Septemebr-22</t>
  </si>
  <si>
    <t>B-13</t>
  </si>
  <si>
    <t>Harsha J Vora</t>
  </si>
  <si>
    <t>Sale</t>
  </si>
  <si>
    <t>booked</t>
  </si>
  <si>
    <t>Mr.Rajesh D.Sakpal &amp; Mrs.Darshan R.Sakpal</t>
  </si>
  <si>
    <t>1 RK</t>
  </si>
  <si>
    <t>unsold</t>
  </si>
  <si>
    <t>Rehab</t>
  </si>
  <si>
    <t>SAVITHRI VARADAN MADABUSI</t>
  </si>
  <si>
    <t xml:space="preserve">SHUBHANGI CHINTAMAN RANE </t>
  </si>
  <si>
    <t>A-12</t>
  </si>
  <si>
    <t>Rajendra Kantilal Mehta &amp; Nayna Rajendramehta</t>
  </si>
  <si>
    <t>A-9</t>
  </si>
  <si>
    <t>Jasvanti P.Vora</t>
  </si>
  <si>
    <t>B-18</t>
  </si>
  <si>
    <t>Dr. S. Doraiswamy</t>
  </si>
  <si>
    <t>A-10</t>
  </si>
  <si>
    <t>Vanraj Dharmendra Thakor</t>
  </si>
  <si>
    <t xml:space="preserve">krutik H.Shah </t>
  </si>
  <si>
    <t>B-21</t>
  </si>
  <si>
    <t xml:space="preserve">Amitkumar Pathak </t>
  </si>
  <si>
    <t>A-11</t>
  </si>
  <si>
    <t>Zaverchand Chimanlal Lalka</t>
  </si>
  <si>
    <t>B-22</t>
  </si>
  <si>
    <t xml:space="preserve">Mahendra S Bilakhia </t>
  </si>
  <si>
    <t>B-15</t>
  </si>
  <si>
    <t>Mr.Satish Bansilal Ladha &amp; Mr. Parag Jawahar Ladha</t>
  </si>
  <si>
    <t>A-4/5</t>
  </si>
  <si>
    <t>Gajanand H.Joshi</t>
  </si>
  <si>
    <t>A-1</t>
  </si>
  <si>
    <t>Nitin Gajanand Joshi</t>
  </si>
  <si>
    <t>B-24</t>
  </si>
  <si>
    <t xml:space="preserve">Devang K Pandya </t>
  </si>
  <si>
    <t>A-7/8</t>
  </si>
  <si>
    <t xml:space="preserve">Pranjal Uttamchand Shah </t>
  </si>
  <si>
    <t>A-1A</t>
  </si>
  <si>
    <t>B-23</t>
  </si>
  <si>
    <t xml:space="preserve">Aarti J Doshi  Jitendra Doshi </t>
  </si>
  <si>
    <t>B-16</t>
  </si>
  <si>
    <t>Kailas K Doshi</t>
  </si>
  <si>
    <t>B-19</t>
  </si>
  <si>
    <t xml:space="preserve">Bhautik Mehta                                                                              </t>
  </si>
  <si>
    <t>B-20</t>
  </si>
  <si>
    <t>Arati Mehta</t>
  </si>
  <si>
    <t>A-3/6</t>
  </si>
  <si>
    <t>Shantilal Harilal Gangani</t>
  </si>
  <si>
    <t>1st Podium Floor</t>
  </si>
  <si>
    <t>2nd Podium Floor</t>
  </si>
  <si>
    <t>3rd Podium Floor</t>
  </si>
  <si>
    <t>4th Podium Floor</t>
  </si>
  <si>
    <t>5th Podium Floor</t>
  </si>
  <si>
    <t>14th Floor</t>
  </si>
  <si>
    <t>15th Floor</t>
  </si>
  <si>
    <t>16th Floor</t>
  </si>
  <si>
    <t>17th Floor</t>
  </si>
  <si>
    <t>18th Floor</t>
  </si>
  <si>
    <t>19th Floor</t>
  </si>
  <si>
    <t>20th Floor</t>
  </si>
  <si>
    <t>Basment Floor</t>
  </si>
  <si>
    <t>Basement Floor</t>
  </si>
  <si>
    <t>5th Amenity Floor</t>
  </si>
  <si>
    <t>RERA Carpet Area in Sq. M.</t>
  </si>
  <si>
    <t>RERA Carpet Area in Sq. Ft.</t>
  </si>
  <si>
    <t>MP Room</t>
  </si>
  <si>
    <t>PTC</t>
  </si>
  <si>
    <t>21st Floor</t>
  </si>
  <si>
    <t>Infrstructure Charges</t>
  </si>
  <si>
    <t>Development Charges (Land Component)</t>
  </si>
  <si>
    <t>Development Charges (Residential .Component)</t>
  </si>
  <si>
    <t>Open Space deficiency permium</t>
  </si>
  <si>
    <t>Staircase Premium</t>
  </si>
  <si>
    <t>Bank Gurantee</t>
  </si>
  <si>
    <t>Labour Cess</t>
  </si>
  <si>
    <t>Fungible FSI</t>
  </si>
  <si>
    <t>Civil Avition NOC charges</t>
  </si>
  <si>
    <t>Extra water charges and extra sewerage charges</t>
  </si>
  <si>
    <t>CFO Scrutiny Fees</t>
  </si>
  <si>
    <t>Land under construction tax</t>
  </si>
  <si>
    <t>PCO</t>
  </si>
  <si>
    <t>As per MIS Sheet Comp.</t>
  </si>
  <si>
    <t>B - 17</t>
  </si>
  <si>
    <t>803 / 804</t>
  </si>
  <si>
    <t>B - 14</t>
  </si>
  <si>
    <t xml:space="preserve">1 BHK </t>
  </si>
  <si>
    <t>B-14</t>
  </si>
  <si>
    <t>B-17</t>
  </si>
  <si>
    <t>Status</t>
  </si>
  <si>
    <t>Total Carpet Area in Sq. Ft.</t>
  </si>
  <si>
    <t>Built Up Area in Sq. Ft.</t>
  </si>
  <si>
    <t>Agreement Value (Rs.)</t>
  </si>
  <si>
    <t>Received Amount</t>
  </si>
  <si>
    <t>Receivable Amount</t>
  </si>
  <si>
    <t>Proposed Unsold Flat Inventory</t>
  </si>
  <si>
    <t>Proposed Sold Flat Inventory</t>
  </si>
  <si>
    <t>Proposed Tenant Flat Inventory</t>
  </si>
  <si>
    <t>No. of Flats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</si>
</sst>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 * #,##0.00_ ;_ * \-#,##0.00_ ;_ * &quot;-&quot;??_ ;_ @_ "/>
    <numFmt numFmtId="164" formatCode="_(* #,##0.00_);_(* \(#,##0.00\);_(* &quot;-&quot;??_);_(@_)"/>
    <numFmt numFmtId="165" formatCode="_-* #,##0_-;\-* #,##0_-;_-* &quot;-&quot;??_-;_-@"/>
    <numFmt numFmtId="166" formatCode="#,##0.0000"/>
    <numFmt numFmtId="167" formatCode="&quot;Rs.&quot;\ #,##0.00;[Red]&quot;Rs.&quot;\ \-#,##0.00"/>
    <numFmt numFmtId="168" formatCode="_ * #,##0_ ;_ * \-#,##0_ ;_ * &quot;-&quot;??_ ;_ @_ "/>
    <numFmt numFmtId="169" formatCode="[$-409]mmmm\-yy;@"/>
  </numFmts>
  <fonts count="34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rgb="FF000000"/>
      <name val="Arial Narrow"/>
      <family val="2"/>
    </font>
    <font>
      <sz val="11"/>
      <color theme="1"/>
      <name val="Arial"/>
      <family val="2"/>
    </font>
    <font>
      <b/>
      <sz val="11"/>
      <name val="Rupee Foradian"/>
      <family val="2"/>
    </font>
    <font>
      <b/>
      <sz val="11"/>
      <name val="Arial Narrow"/>
      <family val="2"/>
    </font>
    <font>
      <sz val="10"/>
      <color theme="1"/>
      <name val="Verdana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8"/>
      <name val="Arial"/>
      <family val="2"/>
    </font>
    <font>
      <sz val="11"/>
      <color theme="1"/>
      <name val="Arial Narrow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Arial Narrow"/>
      <family val="2"/>
    </font>
    <font>
      <b/>
      <sz val="11"/>
      <color theme="1"/>
      <name val="Rupee Foradian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indexed="8"/>
      <name val="Arial Narrow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DE4D0"/>
        <bgColor rgb="FFFDE4D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5" fillId="0" borderId="0"/>
    <xf numFmtId="0" fontId="16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30">
    <xf numFmtId="0" fontId="0" fillId="0" borderId="0" xfId="0"/>
    <xf numFmtId="43" fontId="9" fillId="0" borderId="0" xfId="0" applyNumberFormat="1" applyFont="1"/>
    <xf numFmtId="0" fontId="9" fillId="0" borderId="0" xfId="0" applyFont="1"/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2" borderId="1" xfId="0" applyFont="1" applyFill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0" fontId="10" fillId="0" borderId="0" xfId="0" applyFont="1"/>
    <xf numFmtId="164" fontId="0" fillId="0" borderId="0" xfId="1" applyFont="1" applyAlignment="1"/>
    <xf numFmtId="43" fontId="8" fillId="0" borderId="5" xfId="0" applyNumberFormat="1" applyFont="1" applyBorder="1" applyAlignment="1">
      <alignment horizontal="center" vertical="center"/>
    </xf>
    <xf numFmtId="0" fontId="20" fillId="0" borderId="5" xfId="0" applyFont="1" applyBorder="1"/>
    <xf numFmtId="164" fontId="20" fillId="0" borderId="5" xfId="1" applyFont="1" applyBorder="1" applyAlignment="1"/>
    <xf numFmtId="0" fontId="20" fillId="0" borderId="0" xfId="0" applyFont="1"/>
    <xf numFmtId="0" fontId="20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164" fontId="8" fillId="0" borderId="5" xfId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64" fontId="20" fillId="0" borderId="0" xfId="1" applyFont="1" applyAlignment="1"/>
    <xf numFmtId="164" fontId="8" fillId="0" borderId="5" xfId="1" applyFont="1" applyBorder="1" applyAlignment="1"/>
    <xf numFmtId="43" fontId="20" fillId="0" borderId="0" xfId="0" applyNumberFormat="1" applyFont="1"/>
    <xf numFmtId="164" fontId="8" fillId="0" borderId="5" xfId="0" applyNumberFormat="1" applyFont="1" applyBorder="1"/>
    <xf numFmtId="164" fontId="8" fillId="0" borderId="5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3" fontId="9" fillId="0" borderId="0" xfId="0" applyNumberFormat="1" applyFont="1" applyAlignment="1">
      <alignment horizontal="center" vertical="center" wrapText="1"/>
    </xf>
    <xf numFmtId="4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0" fillId="3" borderId="5" xfId="0" applyFont="1" applyFill="1" applyBorder="1" applyAlignment="1">
      <alignment wrapText="1"/>
    </xf>
    <xf numFmtId="43" fontId="20" fillId="3" borderId="5" xfId="0" applyNumberFormat="1" applyFont="1" applyFill="1" applyBorder="1"/>
    <xf numFmtId="164" fontId="20" fillId="3" borderId="5" xfId="1" applyFont="1" applyFill="1" applyBorder="1" applyAlignment="1">
      <alignment horizontal="right"/>
    </xf>
    <xf numFmtId="43" fontId="8" fillId="3" borderId="6" xfId="0" applyNumberFormat="1" applyFont="1" applyFill="1" applyBorder="1"/>
    <xf numFmtId="0" fontId="20" fillId="3" borderId="5" xfId="0" applyFont="1" applyFill="1" applyBorder="1" applyAlignment="1">
      <alignment horizontal="center" vertical="center" wrapText="1"/>
    </xf>
    <xf numFmtId="43" fontId="20" fillId="3" borderId="5" xfId="0" applyNumberFormat="1" applyFont="1" applyFill="1" applyBorder="1" applyAlignment="1">
      <alignment horizontal="center" vertical="center" wrapText="1"/>
    </xf>
    <xf numFmtId="164" fontId="20" fillId="3" borderId="5" xfId="1" applyFont="1" applyFill="1" applyBorder="1" applyAlignment="1">
      <alignment horizontal="center" vertical="center" wrapText="1"/>
    </xf>
    <xf numFmtId="164" fontId="20" fillId="0" borderId="5" xfId="1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164" fontId="8" fillId="0" borderId="5" xfId="1" applyFont="1" applyBorder="1" applyAlignment="1">
      <alignment horizontal="center" vertical="center"/>
    </xf>
    <xf numFmtId="164" fontId="20" fillId="0" borderId="0" xfId="0" applyNumberFormat="1" applyFont="1"/>
    <xf numFmtId="0" fontId="17" fillId="0" borderId="0" xfId="0" applyFont="1" applyAlignment="1">
      <alignment horizontal="center" vertical="center" wrapText="1"/>
    </xf>
    <xf numFmtId="43" fontId="9" fillId="3" borderId="5" xfId="0" applyNumberFormat="1" applyFont="1" applyFill="1" applyBorder="1" applyAlignment="1">
      <alignment horizontal="right"/>
    </xf>
    <xf numFmtId="43" fontId="9" fillId="0" borderId="5" xfId="0" applyNumberFormat="1" applyFont="1" applyBorder="1" applyAlignment="1">
      <alignment horizontal="right"/>
    </xf>
    <xf numFmtId="0" fontId="21" fillId="0" borderId="0" xfId="0" applyFont="1" applyAlignment="1">
      <alignment horizontal="center" vertical="center" wrapText="1"/>
    </xf>
    <xf numFmtId="0" fontId="22" fillId="0" borderId="0" xfId="0" applyFont="1"/>
    <xf numFmtId="0" fontId="14" fillId="0" borderId="5" xfId="0" applyFont="1" applyBorder="1" applyAlignment="1">
      <alignment horizontal="center" vertical="center" wrapText="1"/>
    </xf>
    <xf numFmtId="164" fontId="14" fillId="0" borderId="5" xfId="1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/>
    </xf>
    <xf numFmtId="0" fontId="23" fillId="0" borderId="5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/>
    </xf>
    <xf numFmtId="164" fontId="23" fillId="0" borderId="5" xfId="1" applyFont="1" applyBorder="1" applyAlignment="1">
      <alignment horizontal="right" vertical="center"/>
    </xf>
    <xf numFmtId="0" fontId="8" fillId="0" borderId="5" xfId="8" applyFont="1" applyBorder="1" applyAlignment="1">
      <alignment horizontal="center" vertical="center"/>
    </xf>
    <xf numFmtId="0" fontId="14" fillId="0" borderId="5" xfId="9" applyFont="1" applyBorder="1" applyAlignment="1">
      <alignment horizontal="center" vertical="center" wrapText="1"/>
    </xf>
    <xf numFmtId="43" fontId="20" fillId="0" borderId="5" xfId="10" applyFont="1" applyBorder="1" applyAlignment="1">
      <alignment horizontal="center" vertical="center"/>
    </xf>
    <xf numFmtId="0" fontId="8" fillId="0" borderId="0" xfId="8" applyFont="1"/>
    <xf numFmtId="0" fontId="20" fillId="0" borderId="0" xfId="8" applyFont="1"/>
    <xf numFmtId="0" fontId="20" fillId="0" borderId="5" xfId="8" applyFont="1" applyBorder="1" applyAlignment="1">
      <alignment horizontal="center" vertical="center"/>
    </xf>
    <xf numFmtId="0" fontId="20" fillId="0" borderId="5" xfId="8" applyFont="1" applyBorder="1" applyAlignment="1">
      <alignment wrapText="1"/>
    </xf>
    <xf numFmtId="0" fontId="20" fillId="0" borderId="0" xfId="8" applyFont="1" applyAlignment="1">
      <alignment vertical="center"/>
    </xf>
    <xf numFmtId="0" fontId="20" fillId="0" borderId="0" xfId="8" applyFont="1" applyAlignment="1">
      <alignment horizontal="center" vertical="center"/>
    </xf>
    <xf numFmtId="43" fontId="20" fillId="0" borderId="5" xfId="10" applyFont="1" applyFill="1" applyBorder="1" applyAlignment="1">
      <alignment horizontal="center" vertical="center"/>
    </xf>
    <xf numFmtId="43" fontId="20" fillId="0" borderId="5" xfId="10" applyFont="1" applyBorder="1" applyAlignment="1">
      <alignment horizontal="right" vertical="center"/>
    </xf>
    <xf numFmtId="0" fontId="20" fillId="0" borderId="0" xfId="8" applyFont="1" applyAlignment="1">
      <alignment wrapText="1"/>
    </xf>
    <xf numFmtId="43" fontId="20" fillId="0" borderId="0" xfId="10" applyFont="1" applyAlignment="1">
      <alignment horizontal="center" vertical="center"/>
    </xf>
    <xf numFmtId="43" fontId="20" fillId="3" borderId="0" xfId="0" applyNumberFormat="1" applyFont="1" applyFill="1"/>
    <xf numFmtId="0" fontId="20" fillId="3" borderId="0" xfId="0" applyFont="1" applyFill="1"/>
    <xf numFmtId="43" fontId="20" fillId="3" borderId="0" xfId="0" applyNumberFormat="1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164" fontId="20" fillId="3" borderId="0" xfId="1" applyFont="1" applyFill="1" applyAlignment="1"/>
    <xf numFmtId="164" fontId="20" fillId="3" borderId="0" xfId="1" applyFont="1" applyFill="1"/>
    <xf numFmtId="1" fontId="20" fillId="3" borderId="0" xfId="0" applyNumberFormat="1" applyFont="1" applyFill="1" applyAlignment="1">
      <alignment horizontal="right"/>
    </xf>
    <xf numFmtId="1" fontId="20" fillId="3" borderId="0" xfId="0" applyNumberFormat="1" applyFont="1" applyFill="1"/>
    <xf numFmtId="0" fontId="20" fillId="3" borderId="0" xfId="0" applyFont="1" applyFill="1" applyAlignment="1">
      <alignment wrapText="1"/>
    </xf>
    <xf numFmtId="164" fontId="20" fillId="3" borderId="0" xfId="1" applyFont="1" applyFill="1" applyAlignment="1">
      <alignment horizontal="right"/>
    </xf>
    <xf numFmtId="164" fontId="20" fillId="0" borderId="5" xfId="1" applyFont="1" applyBorder="1" applyAlignment="1">
      <alignment horizontal="left" vertical="center"/>
    </xf>
    <xf numFmtId="0" fontId="8" fillId="0" borderId="5" xfId="0" applyFont="1" applyBorder="1"/>
    <xf numFmtId="164" fontId="20" fillId="0" borderId="0" xfId="1" applyFont="1"/>
    <xf numFmtId="164" fontId="0" fillId="0" borderId="0" xfId="1" applyFont="1"/>
    <xf numFmtId="164" fontId="8" fillId="0" borderId="5" xfId="1" applyFont="1" applyFill="1" applyBorder="1" applyAlignment="1">
      <alignment horizontal="center" vertical="center"/>
    </xf>
    <xf numFmtId="164" fontId="20" fillId="0" borderId="5" xfId="1" applyFont="1" applyFill="1" applyBorder="1" applyAlignment="1">
      <alignment horizontal="center" vertical="center" wrapText="1"/>
    </xf>
    <xf numFmtId="0" fontId="8" fillId="0" borderId="5" xfId="1" applyNumberFormat="1" applyFont="1" applyFill="1" applyBorder="1" applyAlignment="1">
      <alignment horizontal="center" vertical="center" wrapText="1"/>
    </xf>
    <xf numFmtId="0" fontId="12" fillId="0" borderId="0" xfId="0" applyFont="1"/>
    <xf numFmtId="0" fontId="8" fillId="0" borderId="5" xfId="0" applyFont="1" applyBorder="1" applyAlignment="1">
      <alignment horizontal="left" vertical="top" wrapText="1"/>
    </xf>
    <xf numFmtId="0" fontId="25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43" fontId="8" fillId="0" borderId="5" xfId="0" applyNumberFormat="1" applyFont="1" applyBorder="1" applyAlignment="1">
      <alignment vertical="center"/>
    </xf>
    <xf numFmtId="0" fontId="27" fillId="0" borderId="0" xfId="0" applyFont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0" fontId="20" fillId="3" borderId="9" xfId="0" applyFont="1" applyFill="1" applyBorder="1" applyAlignment="1">
      <alignment horizontal="left" vertical="center" wrapText="1"/>
    </xf>
    <xf numFmtId="43" fontId="20" fillId="3" borderId="5" xfId="0" applyNumberFormat="1" applyFont="1" applyFill="1" applyBorder="1" applyAlignment="1">
      <alignment horizontal="right" wrapText="1"/>
    </xf>
    <xf numFmtId="43" fontId="20" fillId="3" borderId="13" xfId="0" applyNumberFormat="1" applyFont="1" applyFill="1" applyBorder="1" applyAlignment="1">
      <alignment horizontal="right" wrapText="1"/>
    </xf>
    <xf numFmtId="4" fontId="9" fillId="0" borderId="0" xfId="0" applyNumberFormat="1" applyFont="1"/>
    <xf numFmtId="0" fontId="20" fillId="3" borderId="4" xfId="0" applyFont="1" applyFill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43" fontId="20" fillId="0" borderId="5" xfId="0" applyNumberFormat="1" applyFont="1" applyBorder="1" applyAlignment="1">
      <alignment horizontal="right" wrapText="1"/>
    </xf>
    <xf numFmtId="43" fontId="20" fillId="0" borderId="13" xfId="0" applyNumberFormat="1" applyFont="1" applyBorder="1" applyAlignment="1">
      <alignment horizontal="right" wrapText="1"/>
    </xf>
    <xf numFmtId="0" fontId="28" fillId="0" borderId="0" xfId="0" applyFont="1" applyAlignment="1">
      <alignment vertical="center"/>
    </xf>
    <xf numFmtId="0" fontId="28" fillId="0" borderId="1" xfId="0" applyFont="1" applyBorder="1" applyAlignment="1">
      <alignment vertical="center"/>
    </xf>
    <xf numFmtId="43" fontId="23" fillId="3" borderId="13" xfId="0" applyNumberFormat="1" applyFont="1" applyFill="1" applyBorder="1" applyAlignment="1">
      <alignment horizontal="right"/>
    </xf>
    <xf numFmtId="0" fontId="20" fillId="3" borderId="4" xfId="0" applyFont="1" applyFill="1" applyBorder="1" applyAlignment="1">
      <alignment wrapText="1"/>
    </xf>
    <xf numFmtId="43" fontId="20" fillId="3" borderId="5" xfId="0" applyNumberFormat="1" applyFont="1" applyFill="1" applyBorder="1" applyAlignment="1">
      <alignment wrapText="1"/>
    </xf>
    <xf numFmtId="43" fontId="12" fillId="0" borderId="0" xfId="0" applyNumberFormat="1" applyFont="1"/>
    <xf numFmtId="0" fontId="20" fillId="0" borderId="4" xfId="0" applyFont="1" applyBorder="1" applyAlignment="1">
      <alignment wrapText="1"/>
    </xf>
    <xf numFmtId="165" fontId="8" fillId="0" borderId="4" xfId="0" applyNumberFormat="1" applyFont="1" applyBorder="1" applyAlignment="1">
      <alignment horizontal="left" wrapText="1"/>
    </xf>
    <xf numFmtId="43" fontId="8" fillId="0" borderId="5" xfId="0" applyNumberFormat="1" applyFont="1" applyBorder="1" applyAlignment="1">
      <alignment horizontal="right" wrapText="1"/>
    </xf>
    <xf numFmtId="43" fontId="8" fillId="0" borderId="13" xfId="0" applyNumberFormat="1" applyFont="1" applyBorder="1" applyAlignment="1">
      <alignment horizontal="right" wrapText="1"/>
    </xf>
    <xf numFmtId="0" fontId="9" fillId="0" borderId="3" xfId="0" applyFont="1" applyBorder="1" applyAlignment="1">
      <alignment wrapText="1"/>
    </xf>
    <xf numFmtId="164" fontId="9" fillId="0" borderId="0" xfId="1" applyFont="1"/>
    <xf numFmtId="166" fontId="9" fillId="0" borderId="0" xfId="0" applyNumberFormat="1" applyFont="1"/>
    <xf numFmtId="0" fontId="9" fillId="0" borderId="4" xfId="0" applyFont="1" applyBorder="1"/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5" fillId="0" borderId="1" xfId="0" applyFont="1" applyBorder="1" applyAlignment="1">
      <alignment wrapText="1"/>
    </xf>
    <xf numFmtId="4" fontId="9" fillId="0" borderId="1" xfId="0" applyNumberFormat="1" applyFont="1" applyBorder="1"/>
    <xf numFmtId="0" fontId="9" fillId="0" borderId="1" xfId="0" applyFont="1" applyBorder="1"/>
    <xf numFmtId="167" fontId="9" fillId="0" borderId="1" xfId="0" applyNumberFormat="1" applyFont="1" applyBorder="1"/>
    <xf numFmtId="167" fontId="9" fillId="0" borderId="0" xfId="0" applyNumberFormat="1" applyFont="1"/>
    <xf numFmtId="43" fontId="9" fillId="0" borderId="1" xfId="0" applyNumberFormat="1" applyFont="1" applyBorder="1"/>
    <xf numFmtId="167" fontId="25" fillId="0" borderId="1" xfId="0" applyNumberFormat="1" applyFont="1" applyBorder="1"/>
    <xf numFmtId="167" fontId="25" fillId="0" borderId="0" xfId="0" applyNumberFormat="1" applyFont="1"/>
    <xf numFmtId="0" fontId="9" fillId="0" borderId="0" xfId="0" applyFont="1" applyAlignment="1">
      <alignment wrapText="1"/>
    </xf>
    <xf numFmtId="43" fontId="20" fillId="3" borderId="6" xfId="0" applyNumberFormat="1" applyFont="1" applyFill="1" applyBorder="1"/>
    <xf numFmtId="43" fontId="20" fillId="3" borderId="5" xfId="0" applyNumberFormat="1" applyFont="1" applyFill="1" applyBorder="1" applyAlignment="1">
      <alignment horizontal="center" vertical="center"/>
    </xf>
    <xf numFmtId="164" fontId="8" fillId="3" borderId="5" xfId="1" applyFont="1" applyFill="1" applyBorder="1" applyAlignment="1">
      <alignment horizontal="center" vertical="center"/>
    </xf>
    <xf numFmtId="43" fontId="8" fillId="3" borderId="5" xfId="0" applyNumberFormat="1" applyFont="1" applyFill="1" applyBorder="1" applyAlignment="1">
      <alignment horizontal="center" vertical="center"/>
    </xf>
    <xf numFmtId="0" fontId="8" fillId="0" borderId="5" xfId="1" applyNumberFormat="1" applyFont="1" applyFill="1" applyBorder="1" applyAlignment="1">
      <alignment horizontal="center" vertical="center"/>
    </xf>
    <xf numFmtId="0" fontId="20" fillId="0" borderId="0" xfId="3" applyFont="1" applyAlignment="1">
      <alignment horizontal="center" vertical="center"/>
    </xf>
    <xf numFmtId="1" fontId="23" fillId="0" borderId="5" xfId="3" applyNumberFormat="1" applyFont="1" applyBorder="1" applyAlignment="1" applyProtection="1">
      <alignment horizontal="center" vertical="center" wrapText="1"/>
      <protection locked="0"/>
    </xf>
    <xf numFmtId="2" fontId="23" fillId="0" borderId="5" xfId="3" applyNumberFormat="1" applyFont="1" applyBorder="1" applyAlignment="1" applyProtection="1">
      <alignment horizontal="center" vertical="center" wrapText="1"/>
      <protection locked="0"/>
    </xf>
    <xf numFmtId="2" fontId="14" fillId="0" borderId="5" xfId="3" applyNumberFormat="1" applyFont="1" applyBorder="1" applyAlignment="1">
      <alignment horizontal="center" vertical="center" wrapText="1"/>
    </xf>
    <xf numFmtId="164" fontId="23" fillId="0" borderId="5" xfId="1" applyFont="1" applyBorder="1" applyAlignment="1" applyProtection="1">
      <alignment horizontal="center" vertical="center" wrapText="1"/>
      <protection locked="0"/>
    </xf>
    <xf numFmtId="0" fontId="20" fillId="0" borderId="5" xfId="3" applyFont="1" applyBorder="1" applyAlignment="1">
      <alignment horizontal="center" vertical="center"/>
    </xf>
    <xf numFmtId="0" fontId="20" fillId="4" borderId="4" xfId="0" applyFont="1" applyFill="1" applyBorder="1" applyAlignment="1">
      <alignment vertical="center" wrapText="1"/>
    </xf>
    <xf numFmtId="43" fontId="20" fillId="4" borderId="5" xfId="0" applyNumberFormat="1" applyFont="1" applyFill="1" applyBorder="1" applyAlignment="1">
      <alignment horizontal="right" wrapText="1"/>
    </xf>
    <xf numFmtId="43" fontId="20" fillId="4" borderId="13" xfId="0" applyNumberFormat="1" applyFont="1" applyFill="1" applyBorder="1" applyAlignment="1">
      <alignment horizontal="right" wrapText="1"/>
    </xf>
    <xf numFmtId="43" fontId="9" fillId="4" borderId="5" xfId="0" applyNumberFormat="1" applyFont="1" applyFill="1" applyBorder="1" applyAlignment="1">
      <alignment horizontal="right"/>
    </xf>
    <xf numFmtId="43" fontId="9" fillId="4" borderId="0" xfId="0" applyNumberFormat="1" applyFont="1" applyFill="1"/>
    <xf numFmtId="1" fontId="14" fillId="0" borderId="5" xfId="3" applyNumberFormat="1" applyFont="1" applyBorder="1" applyAlignment="1" applyProtection="1">
      <alignment horizontal="center" vertical="center" wrapText="1"/>
      <protection locked="0"/>
    </xf>
    <xf numFmtId="2" fontId="14" fillId="0" borderId="5" xfId="3" applyNumberFormat="1" applyFont="1" applyBorder="1" applyAlignment="1" applyProtection="1">
      <alignment horizontal="center" vertical="center" wrapText="1"/>
      <protection locked="0"/>
    </xf>
    <xf numFmtId="0" fontId="8" fillId="0" borderId="7" xfId="12" applyFont="1" applyBorder="1" applyAlignment="1">
      <alignment horizontal="center" vertical="center" wrapText="1"/>
    </xf>
    <xf numFmtId="1" fontId="23" fillId="0" borderId="5" xfId="3" applyNumberFormat="1" applyFont="1" applyBorder="1" applyAlignment="1">
      <alignment horizontal="center" vertical="center" wrapText="1"/>
    </xf>
    <xf numFmtId="0" fontId="20" fillId="0" borderId="5" xfId="12" applyFont="1" applyBorder="1" applyAlignment="1">
      <alignment horizontal="center"/>
    </xf>
    <xf numFmtId="2" fontId="29" fillId="0" borderId="5" xfId="3" applyNumberFormat="1" applyFont="1" applyBorder="1" applyAlignment="1" applyProtection="1">
      <alignment horizontal="center" vertical="center"/>
      <protection locked="0"/>
    </xf>
    <xf numFmtId="1" fontId="29" fillId="0" borderId="5" xfId="3" applyNumberFormat="1" applyFont="1" applyBorder="1" applyAlignment="1" applyProtection="1">
      <alignment horizontal="center" vertical="center"/>
      <protection locked="0"/>
    </xf>
    <xf numFmtId="169" fontId="29" fillId="0" borderId="5" xfId="3" applyNumberFormat="1" applyFont="1" applyBorder="1" applyAlignment="1">
      <alignment horizontal="center"/>
    </xf>
    <xf numFmtId="168" fontId="23" fillId="0" borderId="5" xfId="13" applyNumberFormat="1" applyFont="1" applyBorder="1" applyAlignment="1" applyProtection="1">
      <alignment horizontal="right" vertical="center" wrapText="1"/>
      <protection locked="0"/>
    </xf>
    <xf numFmtId="1" fontId="20" fillId="0" borderId="5" xfId="3" applyNumberFormat="1" applyFont="1" applyBorder="1" applyAlignment="1">
      <alignment horizontal="center" vertical="center"/>
    </xf>
    <xf numFmtId="1" fontId="23" fillId="0" borderId="5" xfId="3" applyNumberFormat="1" applyFont="1" applyBorder="1" applyAlignment="1" applyProtection="1">
      <alignment horizontal="right" vertical="center" wrapText="1"/>
      <protection locked="0"/>
    </xf>
    <xf numFmtId="17" fontId="23" fillId="0" borderId="5" xfId="3" applyNumberFormat="1" applyFont="1" applyBorder="1" applyAlignment="1" applyProtection="1">
      <alignment horizontal="center" vertical="center" wrapText="1"/>
      <protection locked="0"/>
    </xf>
    <xf numFmtId="1" fontId="23" fillId="5" borderId="5" xfId="3" applyNumberFormat="1" applyFont="1" applyFill="1" applyBorder="1" applyAlignment="1" applyProtection="1">
      <alignment horizontal="center" vertical="center" wrapText="1"/>
      <protection locked="0"/>
    </xf>
    <xf numFmtId="1" fontId="14" fillId="5" borderId="5" xfId="3" applyNumberFormat="1" applyFont="1" applyFill="1" applyBorder="1" applyAlignment="1" applyProtection="1">
      <alignment horizontal="center" vertical="center" wrapText="1"/>
      <protection locked="0"/>
    </xf>
    <xf numFmtId="0" fontId="8" fillId="5" borderId="5" xfId="3" applyFont="1" applyFill="1" applyBorder="1" applyAlignment="1">
      <alignment horizontal="center" vertical="center"/>
    </xf>
    <xf numFmtId="2" fontId="23" fillId="5" borderId="5" xfId="3" applyNumberFormat="1" applyFont="1" applyFill="1" applyBorder="1" applyAlignment="1" applyProtection="1">
      <alignment horizontal="center" vertical="center" wrapText="1"/>
      <protection locked="0"/>
    </xf>
    <xf numFmtId="1" fontId="23" fillId="5" borderId="5" xfId="3" applyNumberFormat="1" applyFont="1" applyFill="1" applyBorder="1" applyAlignment="1" applyProtection="1">
      <alignment horizontal="right" vertical="center" wrapText="1"/>
      <protection locked="0"/>
    </xf>
    <xf numFmtId="1" fontId="23" fillId="0" borderId="7" xfId="3" applyNumberFormat="1" applyFont="1" applyBorder="1" applyAlignment="1" applyProtection="1">
      <alignment horizontal="center" vertical="center" wrapText="1"/>
      <protection locked="0"/>
    </xf>
    <xf numFmtId="2" fontId="23" fillId="0" borderId="7" xfId="3" applyNumberFormat="1" applyFont="1" applyBorder="1" applyAlignment="1" applyProtection="1">
      <alignment horizontal="center" vertical="center" wrapText="1"/>
      <protection locked="0"/>
    </xf>
    <xf numFmtId="169" fontId="29" fillId="0" borderId="7" xfId="3" applyNumberFormat="1" applyFont="1" applyBorder="1" applyAlignment="1">
      <alignment horizontal="center"/>
    </xf>
    <xf numFmtId="1" fontId="20" fillId="0" borderId="7" xfId="3" applyNumberFormat="1" applyFont="1" applyBorder="1" applyAlignment="1">
      <alignment horizontal="center" vertical="center"/>
    </xf>
    <xf numFmtId="0" fontId="20" fillId="4" borderId="0" xfId="3" applyFont="1" applyFill="1" applyAlignment="1">
      <alignment horizontal="center" vertical="center"/>
    </xf>
    <xf numFmtId="168" fontId="14" fillId="0" borderId="5" xfId="13" applyNumberFormat="1" applyFont="1" applyBorder="1" applyAlignment="1" applyProtection="1">
      <alignment horizontal="right" vertical="center" wrapText="1"/>
      <protection locked="0"/>
    </xf>
    <xf numFmtId="168" fontId="20" fillId="3" borderId="5" xfId="13" applyNumberFormat="1" applyFont="1" applyFill="1" applyBorder="1" applyAlignment="1">
      <alignment horizontal="center"/>
    </xf>
    <xf numFmtId="0" fontId="20" fillId="0" borderId="5" xfId="12" applyFont="1" applyBorder="1" applyAlignment="1">
      <alignment horizontal="center" vertical="center"/>
    </xf>
    <xf numFmtId="169" fontId="29" fillId="0" borderId="5" xfId="3" applyNumberFormat="1" applyFont="1" applyBorder="1" applyAlignment="1">
      <alignment horizontal="center" vertical="center"/>
    </xf>
    <xf numFmtId="0" fontId="20" fillId="3" borderId="5" xfId="12" applyFont="1" applyFill="1" applyBorder="1" applyAlignment="1">
      <alignment horizontal="center"/>
    </xf>
    <xf numFmtId="169" fontId="29" fillId="0" borderId="5" xfId="3" applyNumberFormat="1" applyFont="1" applyBorder="1" applyAlignment="1">
      <alignment horizontal="center" vertical="center" wrapText="1"/>
    </xf>
    <xf numFmtId="0" fontId="20" fillId="3" borderId="5" xfId="12" applyFont="1" applyFill="1" applyBorder="1" applyAlignment="1">
      <alignment horizontal="center" vertical="center"/>
    </xf>
    <xf numFmtId="0" fontId="20" fillId="5" borderId="0" xfId="12" applyFont="1" applyFill="1"/>
    <xf numFmtId="1" fontId="23" fillId="3" borderId="5" xfId="3" applyNumberFormat="1" applyFont="1" applyFill="1" applyBorder="1" applyAlignment="1" applyProtection="1">
      <alignment horizontal="center" vertical="center" wrapText="1"/>
      <protection locked="0"/>
    </xf>
    <xf numFmtId="1" fontId="23" fillId="0" borderId="5" xfId="3" applyNumberFormat="1" applyFont="1" applyBorder="1" applyAlignment="1">
      <alignment horizontal="center" vertical="center"/>
    </xf>
    <xf numFmtId="1" fontId="14" fillId="0" borderId="5" xfId="3" applyNumberFormat="1" applyFont="1" applyBorder="1" applyAlignment="1">
      <alignment horizontal="center" vertical="center" wrapText="1"/>
    </xf>
    <xf numFmtId="1" fontId="14" fillId="0" borderId="5" xfId="3" applyNumberFormat="1" applyFont="1" applyBorder="1" applyAlignment="1">
      <alignment horizontal="right" vertical="center" wrapText="1"/>
    </xf>
    <xf numFmtId="0" fontId="20" fillId="0" borderId="5" xfId="3" applyFont="1" applyBorder="1" applyAlignment="1">
      <alignment horizontal="right" vertical="center"/>
    </xf>
    <xf numFmtId="1" fontId="8" fillId="0" borderId="5" xfId="3" applyNumberFormat="1" applyFont="1" applyBorder="1" applyAlignment="1">
      <alignment horizontal="center" vertical="center"/>
    </xf>
    <xf numFmtId="168" fontId="20" fillId="0" borderId="0" xfId="3" applyNumberFormat="1" applyFont="1" applyAlignment="1">
      <alignment horizontal="center" vertical="center"/>
    </xf>
    <xf numFmtId="1" fontId="20" fillId="0" borderId="0" xfId="3" applyNumberFormat="1" applyFont="1" applyAlignment="1">
      <alignment horizontal="center" vertical="center"/>
    </xf>
    <xf numFmtId="164" fontId="14" fillId="5" borderId="5" xfId="1" applyFont="1" applyFill="1" applyBorder="1" applyAlignment="1" applyProtection="1">
      <alignment horizontal="center" vertical="center" wrapText="1"/>
      <protection locked="0"/>
    </xf>
    <xf numFmtId="164" fontId="23" fillId="0" borderId="7" xfId="1" applyFont="1" applyBorder="1" applyAlignment="1" applyProtection="1">
      <alignment horizontal="center" vertical="center" wrapText="1"/>
      <protection locked="0"/>
    </xf>
    <xf numFmtId="164" fontId="23" fillId="0" borderId="6" xfId="1" applyFont="1" applyBorder="1" applyAlignment="1" applyProtection="1">
      <alignment horizontal="center" vertical="center" wrapText="1"/>
      <protection locked="0"/>
    </xf>
    <xf numFmtId="164" fontId="23" fillId="3" borderId="7" xfId="1" applyFont="1" applyFill="1" applyBorder="1" applyAlignment="1" applyProtection="1">
      <alignment horizontal="center" vertical="center" wrapText="1"/>
      <protection locked="0"/>
    </xf>
    <xf numFmtId="164" fontId="23" fillId="3" borderId="6" xfId="1" applyFont="1" applyFill="1" applyBorder="1" applyAlignment="1" applyProtection="1">
      <alignment horizontal="center" vertical="center" wrapText="1"/>
      <protection locked="0"/>
    </xf>
    <xf numFmtId="164" fontId="20" fillId="0" borderId="5" xfId="1" applyFont="1" applyBorder="1" applyAlignment="1">
      <alignment horizontal="center" vertical="center"/>
    </xf>
    <xf numFmtId="1" fontId="23" fillId="3" borderId="7" xfId="3" applyNumberFormat="1" applyFont="1" applyFill="1" applyBorder="1" applyAlignment="1" applyProtection="1">
      <alignment horizontal="center" vertical="center" wrapText="1"/>
      <protection locked="0"/>
    </xf>
    <xf numFmtId="1" fontId="23" fillId="3" borderId="6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>
      <alignment vertical="center"/>
    </xf>
    <xf numFmtId="43" fontId="23" fillId="0" borderId="13" xfId="0" applyNumberFormat="1" applyFont="1" applyBorder="1" applyAlignment="1">
      <alignment horizontal="right"/>
    </xf>
    <xf numFmtId="1" fontId="23" fillId="6" borderId="5" xfId="3" applyNumberFormat="1" applyFont="1" applyFill="1" applyBorder="1" applyAlignment="1" applyProtection="1">
      <alignment horizontal="center" vertical="center" wrapText="1"/>
      <protection locked="0"/>
    </xf>
    <xf numFmtId="1" fontId="23" fillId="6" borderId="5" xfId="3" applyNumberFormat="1" applyFont="1" applyFill="1" applyBorder="1" applyAlignment="1">
      <alignment horizontal="center" vertical="center" wrapText="1"/>
    </xf>
    <xf numFmtId="164" fontId="23" fillId="6" borderId="5" xfId="1" applyFont="1" applyFill="1" applyBorder="1" applyAlignment="1" applyProtection="1">
      <alignment horizontal="center" vertical="center" wrapText="1"/>
      <protection locked="0"/>
    </xf>
    <xf numFmtId="0" fontId="20" fillId="6" borderId="5" xfId="3" applyFont="1" applyFill="1" applyBorder="1" applyAlignment="1">
      <alignment horizontal="center" vertical="center"/>
    </xf>
    <xf numFmtId="1" fontId="29" fillId="6" borderId="5" xfId="3" applyNumberFormat="1" applyFont="1" applyFill="1" applyBorder="1" applyAlignment="1" applyProtection="1">
      <alignment horizontal="center" vertical="center"/>
      <protection locked="0"/>
    </xf>
    <xf numFmtId="2" fontId="23" fillId="6" borderId="5" xfId="3" applyNumberFormat="1" applyFont="1" applyFill="1" applyBorder="1" applyAlignment="1" applyProtection="1">
      <alignment horizontal="center" vertical="center" wrapText="1"/>
      <protection locked="0"/>
    </xf>
    <xf numFmtId="168" fontId="23" fillId="6" borderId="5" xfId="13" applyNumberFormat="1" applyFont="1" applyFill="1" applyBorder="1" applyAlignment="1" applyProtection="1">
      <alignment horizontal="center" vertical="center" wrapText="1"/>
      <protection locked="0"/>
    </xf>
    <xf numFmtId="17" fontId="23" fillId="6" borderId="5" xfId="3" applyNumberFormat="1" applyFont="1" applyFill="1" applyBorder="1" applyAlignment="1" applyProtection="1">
      <alignment horizontal="center" vertical="center" wrapText="1"/>
      <protection locked="0"/>
    </xf>
    <xf numFmtId="168" fontId="23" fillId="6" borderId="5" xfId="13" applyNumberFormat="1" applyFont="1" applyFill="1" applyBorder="1" applyAlignment="1" applyProtection="1">
      <alignment horizontal="right" vertical="center" wrapText="1"/>
      <protection locked="0"/>
    </xf>
    <xf numFmtId="1" fontId="20" fillId="6" borderId="5" xfId="3" applyNumberFormat="1" applyFont="1" applyFill="1" applyBorder="1" applyAlignment="1">
      <alignment horizontal="center" vertical="center"/>
    </xf>
    <xf numFmtId="1" fontId="23" fillId="6" borderId="5" xfId="3" applyNumberFormat="1" applyFont="1" applyFill="1" applyBorder="1" applyAlignment="1" applyProtection="1">
      <alignment horizontal="right" vertical="center" wrapText="1"/>
      <protection locked="0"/>
    </xf>
    <xf numFmtId="1" fontId="14" fillId="6" borderId="5" xfId="3" applyNumberFormat="1" applyFont="1" applyFill="1" applyBorder="1" applyAlignment="1" applyProtection="1">
      <alignment horizontal="center" vertical="center" wrapText="1"/>
      <protection locked="0"/>
    </xf>
    <xf numFmtId="164" fontId="14" fillId="6" borderId="5" xfId="1" applyFont="1" applyFill="1" applyBorder="1" applyAlignment="1" applyProtection="1">
      <alignment horizontal="center" vertical="center" wrapText="1"/>
      <protection locked="0"/>
    </xf>
    <xf numFmtId="0" fontId="8" fillId="6" borderId="5" xfId="3" applyFont="1" applyFill="1" applyBorder="1" applyAlignment="1">
      <alignment horizontal="center" vertical="center"/>
    </xf>
    <xf numFmtId="1" fontId="23" fillId="6" borderId="7" xfId="3" applyNumberFormat="1" applyFont="1" applyFill="1" applyBorder="1" applyAlignment="1">
      <alignment horizontal="center" vertical="center" wrapText="1"/>
    </xf>
    <xf numFmtId="1" fontId="23" fillId="6" borderId="7" xfId="3" applyNumberFormat="1" applyFont="1" applyFill="1" applyBorder="1" applyAlignment="1" applyProtection="1">
      <alignment horizontal="center" vertical="center" wrapText="1"/>
      <protection locked="0"/>
    </xf>
    <xf numFmtId="164" fontId="23" fillId="6" borderId="7" xfId="1" applyFont="1" applyFill="1" applyBorder="1" applyAlignment="1" applyProtection="1">
      <alignment horizontal="center" vertical="center" wrapText="1"/>
      <protection locked="0"/>
    </xf>
    <xf numFmtId="0" fontId="20" fillId="6" borderId="7" xfId="3" applyFont="1" applyFill="1" applyBorder="1" applyAlignment="1">
      <alignment horizontal="center" vertical="center"/>
    </xf>
    <xf numFmtId="2" fontId="23" fillId="6" borderId="7" xfId="3" applyNumberFormat="1" applyFont="1" applyFill="1" applyBorder="1" applyAlignment="1" applyProtection="1">
      <alignment horizontal="center" vertical="center" wrapText="1"/>
      <protection locked="0"/>
    </xf>
    <xf numFmtId="1" fontId="32" fillId="0" borderId="5" xfId="3" applyNumberFormat="1" applyFont="1" applyBorder="1" applyAlignment="1" applyProtection="1">
      <alignment horizontal="center" vertical="center" wrapText="1"/>
      <protection locked="0"/>
    </xf>
    <xf numFmtId="2" fontId="32" fillId="0" borderId="5" xfId="3" applyNumberFormat="1" applyFont="1" applyBorder="1" applyAlignment="1" applyProtection="1">
      <alignment horizontal="center" vertical="center" wrapText="1"/>
      <protection locked="0"/>
    </xf>
    <xf numFmtId="0" fontId="30" fillId="0" borderId="7" xfId="14" applyFont="1" applyBorder="1" applyAlignment="1">
      <alignment horizontal="center" vertical="center" wrapText="1"/>
    </xf>
    <xf numFmtId="1" fontId="33" fillId="0" borderId="5" xfId="3" applyNumberFormat="1" applyFont="1" applyBorder="1" applyAlignment="1" applyProtection="1">
      <alignment horizontal="center" vertical="center" wrapText="1"/>
      <protection locked="0"/>
    </xf>
    <xf numFmtId="1" fontId="33" fillId="0" borderId="5" xfId="3" applyNumberFormat="1" applyFont="1" applyBorder="1" applyAlignment="1">
      <alignment horizontal="center" vertical="center" wrapText="1"/>
    </xf>
    <xf numFmtId="0" fontId="1" fillId="0" borderId="5" xfId="14" applyBorder="1" applyAlignment="1">
      <alignment horizontal="center"/>
    </xf>
    <xf numFmtId="2" fontId="33" fillId="0" borderId="5" xfId="3" applyNumberFormat="1" applyFont="1" applyBorder="1" applyAlignment="1" applyProtection="1">
      <alignment horizontal="center" vertical="center" wrapText="1"/>
      <protection locked="0"/>
    </xf>
    <xf numFmtId="169" fontId="31" fillId="0" borderId="5" xfId="3" applyNumberFormat="1" applyFont="1" applyBorder="1" applyAlignment="1">
      <alignment horizontal="center"/>
    </xf>
    <xf numFmtId="168" fontId="33" fillId="0" borderId="5" xfId="15" applyNumberFormat="1" applyFont="1" applyBorder="1" applyAlignment="1" applyProtection="1">
      <alignment horizontal="right" vertical="center" wrapText="1"/>
      <protection locked="0"/>
    </xf>
    <xf numFmtId="1" fontId="1" fillId="0" borderId="5" xfId="3" applyNumberFormat="1" applyFont="1" applyBorder="1" applyAlignment="1">
      <alignment horizontal="center" vertical="center"/>
    </xf>
    <xf numFmtId="1" fontId="33" fillId="0" borderId="5" xfId="3" applyNumberFormat="1" applyFont="1" applyBorder="1" applyAlignment="1" applyProtection="1">
      <alignment horizontal="right" vertical="center" wrapText="1"/>
      <protection locked="0"/>
    </xf>
    <xf numFmtId="0" fontId="1" fillId="0" borderId="5" xfId="3" applyFont="1" applyBorder="1" applyAlignment="1">
      <alignment horizontal="center" vertical="center"/>
    </xf>
    <xf numFmtId="168" fontId="33" fillId="0" borderId="5" xfId="15" applyNumberFormat="1" applyFont="1" applyBorder="1" applyAlignment="1" applyProtection="1">
      <alignment horizontal="center" vertical="center" wrapText="1"/>
      <protection locked="0"/>
    </xf>
    <xf numFmtId="17" fontId="33" fillId="0" borderId="5" xfId="3" applyNumberFormat="1" applyFont="1" applyBorder="1" applyAlignment="1" applyProtection="1">
      <alignment horizontal="center" vertical="center" wrapText="1"/>
      <protection locked="0"/>
    </xf>
    <xf numFmtId="1" fontId="33" fillId="5" borderId="5" xfId="3" applyNumberFormat="1" applyFont="1" applyFill="1" applyBorder="1" applyAlignment="1" applyProtection="1">
      <alignment horizontal="center" vertical="center" wrapText="1"/>
      <protection locked="0"/>
    </xf>
    <xf numFmtId="1" fontId="33" fillId="5" borderId="5" xfId="3" applyNumberFormat="1" applyFont="1" applyFill="1" applyBorder="1" applyAlignment="1">
      <alignment horizontal="center" vertical="center" wrapText="1"/>
    </xf>
    <xf numFmtId="2" fontId="33" fillId="5" borderId="5" xfId="3" applyNumberFormat="1" applyFont="1" applyFill="1" applyBorder="1" applyAlignment="1" applyProtection="1">
      <alignment horizontal="center" vertical="center" wrapText="1"/>
      <protection locked="0"/>
    </xf>
    <xf numFmtId="1" fontId="33" fillId="5" borderId="5" xfId="3" applyNumberFormat="1" applyFont="1" applyFill="1" applyBorder="1" applyAlignment="1" applyProtection="1">
      <alignment horizontal="right" vertical="center" wrapText="1"/>
      <protection locked="0"/>
    </xf>
    <xf numFmtId="1" fontId="33" fillId="0" borderId="7" xfId="3" applyNumberFormat="1" applyFont="1" applyBorder="1" applyAlignment="1">
      <alignment horizontal="center" vertical="center" wrapText="1"/>
    </xf>
    <xf numFmtId="1" fontId="33" fillId="0" borderId="7" xfId="3" applyNumberFormat="1" applyFont="1" applyBorder="1" applyAlignment="1" applyProtection="1">
      <alignment horizontal="center" vertical="center" wrapText="1"/>
      <protection locked="0"/>
    </xf>
    <xf numFmtId="2" fontId="33" fillId="0" borderId="7" xfId="3" applyNumberFormat="1" applyFont="1" applyBorder="1" applyAlignment="1" applyProtection="1">
      <alignment horizontal="center" vertical="center" wrapText="1"/>
      <protection locked="0"/>
    </xf>
    <xf numFmtId="169" fontId="31" fillId="0" borderId="7" xfId="3" applyNumberFormat="1" applyFont="1" applyBorder="1" applyAlignment="1">
      <alignment horizontal="center"/>
    </xf>
    <xf numFmtId="168" fontId="32" fillId="0" borderId="5" xfId="15" applyNumberFormat="1" applyFont="1" applyBorder="1" applyAlignment="1" applyProtection="1">
      <alignment horizontal="right" vertical="center" wrapText="1"/>
      <protection locked="0"/>
    </xf>
    <xf numFmtId="168" fontId="1" fillId="3" borderId="5" xfId="15" applyNumberFormat="1" applyFont="1" applyFill="1" applyBorder="1" applyAlignment="1">
      <alignment horizontal="center"/>
    </xf>
    <xf numFmtId="0" fontId="1" fillId="0" borderId="5" xfId="14" applyBorder="1" applyAlignment="1">
      <alignment horizontal="center" vertical="center"/>
    </xf>
    <xf numFmtId="169" fontId="31" fillId="0" borderId="5" xfId="3" applyNumberFormat="1" applyFont="1" applyBorder="1" applyAlignment="1">
      <alignment horizontal="center" vertical="center"/>
    </xf>
    <xf numFmtId="0" fontId="1" fillId="3" borderId="5" xfId="14" applyFill="1" applyBorder="1" applyAlignment="1">
      <alignment horizontal="center"/>
    </xf>
    <xf numFmtId="169" fontId="31" fillId="0" borderId="5" xfId="3" applyNumberFormat="1" applyFont="1" applyBorder="1" applyAlignment="1">
      <alignment horizontal="center" vertical="center" wrapText="1"/>
    </xf>
    <xf numFmtId="0" fontId="1" fillId="0" borderId="5" xfId="14" applyBorder="1" applyAlignment="1">
      <alignment horizontal="center" vertical="center" wrapText="1"/>
    </xf>
    <xf numFmtId="0" fontId="1" fillId="3" borderId="5" xfId="14" applyFill="1" applyBorder="1" applyAlignment="1">
      <alignment horizontal="center" vertical="center"/>
    </xf>
    <xf numFmtId="1" fontId="33" fillId="3" borderId="5" xfId="3" applyNumberFormat="1" applyFont="1" applyFill="1" applyBorder="1" applyAlignment="1">
      <alignment horizontal="center" vertical="center" wrapText="1"/>
    </xf>
    <xf numFmtId="1" fontId="33" fillId="3" borderId="5" xfId="3" applyNumberFormat="1" applyFont="1" applyFill="1" applyBorder="1" applyAlignment="1" applyProtection="1">
      <alignment horizontal="center" vertical="center" wrapText="1"/>
      <protection locked="0"/>
    </xf>
    <xf numFmtId="1" fontId="33" fillId="0" borderId="5" xfId="3" applyNumberFormat="1" applyFont="1" applyBorder="1" applyAlignment="1">
      <alignment horizontal="center" vertical="center"/>
    </xf>
    <xf numFmtId="2" fontId="32" fillId="0" borderId="5" xfId="3" applyNumberFormat="1" applyFont="1" applyBorder="1" applyAlignment="1">
      <alignment horizontal="center" vertical="center" wrapText="1"/>
    </xf>
    <xf numFmtId="1" fontId="32" fillId="0" borderId="5" xfId="3" applyNumberFormat="1" applyFont="1" applyBorder="1" applyAlignment="1">
      <alignment horizontal="center" vertical="center" wrapText="1"/>
    </xf>
    <xf numFmtId="1" fontId="32" fillId="0" borderId="5" xfId="3" applyNumberFormat="1" applyFont="1" applyBorder="1" applyAlignment="1">
      <alignment horizontal="right" vertical="center" wrapText="1"/>
    </xf>
    <xf numFmtId="0" fontId="1" fillId="0" borderId="5" xfId="3" applyFont="1" applyBorder="1" applyAlignment="1">
      <alignment horizontal="right" vertical="center"/>
    </xf>
    <xf numFmtId="164" fontId="32" fillId="0" borderId="5" xfId="1" applyFont="1" applyBorder="1" applyAlignment="1" applyProtection="1">
      <alignment horizontal="center" vertical="center" wrapText="1"/>
      <protection locked="0"/>
    </xf>
    <xf numFmtId="164" fontId="31" fillId="0" borderId="5" xfId="1" applyFont="1" applyBorder="1" applyAlignment="1" applyProtection="1">
      <alignment horizontal="center" vertical="center"/>
      <protection locked="0"/>
    </xf>
    <xf numFmtId="164" fontId="1" fillId="0" borderId="5" xfId="1" applyFont="1" applyBorder="1" applyAlignment="1">
      <alignment horizontal="center" vertical="center"/>
    </xf>
    <xf numFmtId="164" fontId="30" fillId="5" borderId="5" xfId="1" applyFont="1" applyFill="1" applyBorder="1" applyAlignment="1">
      <alignment horizontal="center" vertical="center"/>
    </xf>
    <xf numFmtId="164" fontId="31" fillId="5" borderId="5" xfId="1" applyFont="1" applyFill="1" applyBorder="1" applyAlignment="1" applyProtection="1">
      <alignment horizontal="center" vertical="center"/>
      <protection locked="0"/>
    </xf>
    <xf numFmtId="164" fontId="1" fillId="0" borderId="7" xfId="1" applyFont="1" applyBorder="1" applyAlignment="1">
      <alignment horizontal="center" vertical="center"/>
    </xf>
    <xf numFmtId="164" fontId="33" fillId="0" borderId="5" xfId="1" applyFont="1" applyBorder="1" applyAlignment="1">
      <alignment horizontal="center" vertical="center" wrapText="1"/>
    </xf>
    <xf numFmtId="164" fontId="33" fillId="0" borderId="5" xfId="1" applyFont="1" applyBorder="1" applyAlignment="1" applyProtection="1">
      <alignment horizontal="center" vertical="center" wrapText="1"/>
      <protection locked="0"/>
    </xf>
    <xf numFmtId="164" fontId="1" fillId="5" borderId="0" xfId="1" applyFont="1" applyFill="1"/>
    <xf numFmtId="164" fontId="30" fillId="0" borderId="5" xfId="1" applyFont="1" applyBorder="1" applyAlignment="1">
      <alignment horizontal="center" vertical="center"/>
    </xf>
    <xf numFmtId="2" fontId="33" fillId="3" borderId="7" xfId="3" applyNumberFormat="1" applyFont="1" applyFill="1" applyBorder="1" applyAlignment="1" applyProtection="1">
      <alignment vertical="center" wrapText="1"/>
      <protection locked="0"/>
    </xf>
    <xf numFmtId="2" fontId="33" fillId="3" borderId="6" xfId="3" applyNumberFormat="1" applyFont="1" applyFill="1" applyBorder="1" applyAlignment="1" applyProtection="1">
      <alignment vertical="center" wrapText="1"/>
      <protection locked="0"/>
    </xf>
    <xf numFmtId="164" fontId="33" fillId="0" borderId="7" xfId="1" applyFont="1" applyBorder="1" applyAlignment="1" applyProtection="1">
      <alignment vertical="center" wrapText="1"/>
      <protection locked="0"/>
    </xf>
    <xf numFmtId="164" fontId="33" fillId="0" borderId="6" xfId="1" applyFont="1" applyBorder="1" applyAlignment="1" applyProtection="1">
      <alignment vertical="center" wrapText="1"/>
      <protection locked="0"/>
    </xf>
    <xf numFmtId="164" fontId="31" fillId="0" borderId="7" xfId="1" applyFont="1" applyBorder="1" applyAlignment="1" applyProtection="1">
      <alignment vertical="center"/>
      <protection locked="0"/>
    </xf>
    <xf numFmtId="164" fontId="31" fillId="0" borderId="6" xfId="1" applyFont="1" applyBorder="1" applyAlignment="1" applyProtection="1">
      <alignment vertical="center"/>
      <protection locked="0"/>
    </xf>
    <xf numFmtId="1" fontId="33" fillId="3" borderId="7" xfId="3" applyNumberFormat="1" applyFont="1" applyFill="1" applyBorder="1" applyAlignment="1" applyProtection="1">
      <alignment vertical="center" wrapText="1"/>
      <protection locked="0"/>
    </xf>
    <xf numFmtId="1" fontId="33" fillId="3" borderId="6" xfId="3" applyNumberFormat="1" applyFont="1" applyFill="1" applyBorder="1" applyAlignment="1" applyProtection="1">
      <alignment vertical="center" wrapText="1"/>
      <protection locked="0"/>
    </xf>
    <xf numFmtId="164" fontId="1" fillId="3" borderId="7" xfId="1" applyFont="1" applyFill="1" applyBorder="1" applyAlignment="1">
      <alignment vertical="center"/>
    </xf>
    <xf numFmtId="164" fontId="1" fillId="3" borderId="6" xfId="1" applyFont="1" applyFill="1" applyBorder="1" applyAlignment="1">
      <alignment vertical="center"/>
    </xf>
    <xf numFmtId="164" fontId="14" fillId="0" borderId="5" xfId="1" applyFont="1" applyBorder="1" applyAlignment="1" applyProtection="1">
      <alignment horizontal="center" vertical="center" wrapText="1"/>
      <protection locked="0"/>
    </xf>
    <xf numFmtId="164" fontId="29" fillId="0" borderId="5" xfId="1" applyFont="1" applyBorder="1" applyAlignment="1" applyProtection="1">
      <alignment horizontal="center" vertical="center"/>
      <protection locked="0"/>
    </xf>
    <xf numFmtId="1" fontId="23" fillId="0" borderId="7" xfId="3" applyNumberFormat="1" applyFont="1" applyBorder="1" applyAlignment="1">
      <alignment horizontal="center" vertical="center" wrapText="1"/>
    </xf>
    <xf numFmtId="164" fontId="20" fillId="0" borderId="7" xfId="1" applyFont="1" applyBorder="1" applyAlignment="1">
      <alignment horizontal="center" vertical="center"/>
    </xf>
    <xf numFmtId="164" fontId="23" fillId="0" borderId="5" xfId="1" applyFont="1" applyBorder="1" applyAlignment="1">
      <alignment horizontal="center" vertical="center" wrapText="1"/>
    </xf>
    <xf numFmtId="1" fontId="23" fillId="3" borderId="5" xfId="3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center"/>
    </xf>
    <xf numFmtId="164" fontId="20" fillId="3" borderId="7" xfId="1" applyFont="1" applyFill="1" applyBorder="1" applyAlignment="1">
      <alignment horizontal="center" vertical="center"/>
    </xf>
    <xf numFmtId="164" fontId="29" fillId="0" borderId="7" xfId="1" applyFont="1" applyBorder="1" applyAlignment="1" applyProtection="1">
      <alignment horizontal="center" vertical="center"/>
      <protection locked="0"/>
    </xf>
    <xf numFmtId="164" fontId="8" fillId="0" borderId="5" xfId="0" applyNumberFormat="1" applyFont="1" applyBorder="1" applyAlignment="1">
      <alignment horizontal="center"/>
    </xf>
    <xf numFmtId="0" fontId="20" fillId="0" borderId="5" xfId="14" applyFont="1" applyBorder="1" applyAlignment="1">
      <alignment horizontal="center"/>
    </xf>
    <xf numFmtId="0" fontId="20" fillId="0" borderId="5" xfId="14" applyFont="1" applyBorder="1" applyAlignment="1">
      <alignment horizontal="center" vertical="center"/>
    </xf>
    <xf numFmtId="0" fontId="20" fillId="3" borderId="5" xfId="14" applyFont="1" applyFill="1" applyBorder="1" applyAlignment="1">
      <alignment horizontal="center"/>
    </xf>
    <xf numFmtId="0" fontId="20" fillId="0" borderId="5" xfId="14" applyFont="1" applyBorder="1" applyAlignment="1">
      <alignment horizontal="center" vertical="center" wrapText="1"/>
    </xf>
    <xf numFmtId="0" fontId="20" fillId="3" borderId="5" xfId="14" applyFont="1" applyFill="1" applyBorder="1" applyAlignment="1">
      <alignment horizontal="center" vertical="center"/>
    </xf>
    <xf numFmtId="164" fontId="23" fillId="0" borderId="5" xfId="1" applyFont="1" applyBorder="1" applyAlignment="1" applyProtection="1">
      <alignment horizontal="right" vertical="center" wrapText="1"/>
      <protection locked="0"/>
    </xf>
    <xf numFmtId="164" fontId="14" fillId="0" borderId="5" xfId="1" applyFont="1" applyBorder="1" applyAlignment="1" applyProtection="1">
      <alignment horizontal="right" vertical="center" wrapText="1"/>
      <protection locked="0"/>
    </xf>
    <xf numFmtId="0" fontId="8" fillId="0" borderId="5" xfId="14" applyFont="1" applyBorder="1" applyAlignment="1">
      <alignment horizontal="center" vertical="center" wrapText="1"/>
    </xf>
    <xf numFmtId="168" fontId="23" fillId="0" borderId="5" xfId="15" applyNumberFormat="1" applyFont="1" applyBorder="1" applyAlignment="1" applyProtection="1">
      <alignment horizontal="center" vertical="center" wrapText="1"/>
      <protection locked="0"/>
    </xf>
    <xf numFmtId="168" fontId="20" fillId="3" borderId="5" xfId="15" applyNumberFormat="1" applyFont="1" applyFill="1" applyBorder="1" applyAlignment="1">
      <alignment horizontal="center"/>
    </xf>
    <xf numFmtId="0" fontId="25" fillId="0" borderId="11" xfId="0" applyFont="1" applyBorder="1" applyAlignment="1">
      <alignment horizontal="left" wrapText="1"/>
    </xf>
    <xf numFmtId="0" fontId="25" fillId="0" borderId="14" xfId="0" applyFont="1" applyBorder="1" applyAlignment="1">
      <alignment horizontal="left" wrapText="1"/>
    </xf>
    <xf numFmtId="0" fontId="25" fillId="0" borderId="12" xfId="0" applyFont="1" applyBorder="1" applyAlignment="1">
      <alignment horizontal="left" wrapText="1"/>
    </xf>
    <xf numFmtId="0" fontId="8" fillId="3" borderId="5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 wrapText="1"/>
    </xf>
    <xf numFmtId="164" fontId="8" fillId="0" borderId="11" xfId="1" applyFont="1" applyBorder="1" applyAlignment="1">
      <alignment horizontal="center" vertical="center"/>
    </xf>
    <xf numFmtId="164" fontId="8" fillId="0" borderId="12" xfId="1" applyFont="1" applyBorder="1" applyAlignment="1">
      <alignment horizontal="center" vertical="center"/>
    </xf>
    <xf numFmtId="0" fontId="8" fillId="3" borderId="6" xfId="0" applyFont="1" applyFill="1" applyBorder="1" applyAlignment="1">
      <alignment horizontal="center"/>
    </xf>
    <xf numFmtId="0" fontId="20" fillId="3" borderId="5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14" fontId="20" fillId="3" borderId="7" xfId="0" applyNumberFormat="1" applyFont="1" applyFill="1" applyBorder="1" applyAlignment="1">
      <alignment horizontal="center" vertical="center"/>
    </xf>
    <xf numFmtId="14" fontId="20" fillId="3" borderId="10" xfId="0" applyNumberFormat="1" applyFont="1" applyFill="1" applyBorder="1" applyAlignment="1">
      <alignment horizontal="center" vertical="center"/>
    </xf>
    <xf numFmtId="14" fontId="20" fillId="3" borderId="6" xfId="0" applyNumberFormat="1" applyFont="1" applyFill="1" applyBorder="1" applyAlignment="1">
      <alignment horizontal="center" vertical="center"/>
    </xf>
    <xf numFmtId="164" fontId="8" fillId="3" borderId="5" xfId="1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14" fontId="20" fillId="3" borderId="5" xfId="0" applyNumberFormat="1" applyFont="1" applyFill="1" applyBorder="1" applyAlignment="1">
      <alignment horizontal="center" vertical="center"/>
    </xf>
    <xf numFmtId="164" fontId="20" fillId="3" borderId="7" xfId="1" applyFont="1" applyFill="1" applyBorder="1" applyAlignment="1">
      <alignment horizontal="center" vertical="center" wrapText="1"/>
    </xf>
    <xf numFmtId="164" fontId="20" fillId="3" borderId="10" xfId="1" applyFont="1" applyFill="1" applyBorder="1" applyAlignment="1">
      <alignment horizontal="center" vertical="center" wrapText="1"/>
    </xf>
    <xf numFmtId="164" fontId="20" fillId="3" borderId="6" xfId="1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2" fontId="23" fillId="3" borderId="7" xfId="3" applyNumberFormat="1" applyFont="1" applyFill="1" applyBorder="1" applyAlignment="1" applyProtection="1">
      <alignment horizontal="center" vertical="center" wrapText="1"/>
      <protection locked="0"/>
    </xf>
    <xf numFmtId="2" fontId="23" fillId="3" borderId="6" xfId="3" applyNumberFormat="1" applyFont="1" applyFill="1" applyBorder="1" applyAlignment="1" applyProtection="1">
      <alignment horizontal="center" vertical="center" wrapText="1"/>
      <protection locked="0"/>
    </xf>
    <xf numFmtId="1" fontId="23" fillId="0" borderId="7" xfId="3" applyNumberFormat="1" applyFont="1" applyBorder="1" applyAlignment="1" applyProtection="1">
      <alignment horizontal="center" vertical="center" wrapText="1"/>
      <protection locked="0"/>
    </xf>
    <xf numFmtId="1" fontId="23" fillId="0" borderId="6" xfId="3" applyNumberFormat="1" applyFont="1" applyBorder="1" applyAlignment="1" applyProtection="1">
      <alignment horizontal="center" vertical="center" wrapText="1"/>
      <protection locked="0"/>
    </xf>
    <xf numFmtId="1" fontId="29" fillId="0" borderId="7" xfId="3" applyNumberFormat="1" applyFont="1" applyBorder="1" applyAlignment="1" applyProtection="1">
      <alignment horizontal="center" vertical="center"/>
      <protection locked="0"/>
    </xf>
    <xf numFmtId="1" fontId="29" fillId="0" borderId="6" xfId="3" applyNumberFormat="1" applyFont="1" applyBorder="1" applyAlignment="1" applyProtection="1">
      <alignment horizontal="center" vertical="center"/>
      <protection locked="0"/>
    </xf>
    <xf numFmtId="1" fontId="23" fillId="3" borderId="7" xfId="3" applyNumberFormat="1" applyFont="1" applyFill="1" applyBorder="1" applyAlignment="1" applyProtection="1">
      <alignment horizontal="center" vertical="center" wrapText="1"/>
      <protection locked="0"/>
    </xf>
    <xf numFmtId="1" fontId="23" fillId="3" borderId="6" xfId="3" applyNumberFormat="1" applyFont="1" applyFill="1" applyBorder="1" applyAlignment="1" applyProtection="1">
      <alignment horizontal="center" vertical="center" wrapText="1"/>
      <protection locked="0"/>
    </xf>
    <xf numFmtId="1" fontId="20" fillId="3" borderId="7" xfId="3" applyNumberFormat="1" applyFont="1" applyFill="1" applyBorder="1" applyAlignment="1">
      <alignment horizontal="center" vertical="center"/>
    </xf>
    <xf numFmtId="1" fontId="20" fillId="3" borderId="6" xfId="3" applyNumberFormat="1" applyFont="1" applyFill="1" applyBorder="1" applyAlignment="1">
      <alignment horizontal="center" vertical="center"/>
    </xf>
    <xf numFmtId="164" fontId="23" fillId="0" borderId="7" xfId="1" applyFont="1" applyBorder="1" applyAlignment="1" applyProtection="1">
      <alignment horizontal="center" vertical="center" wrapText="1"/>
      <protection locked="0"/>
    </xf>
    <xf numFmtId="164" fontId="23" fillId="0" borderId="6" xfId="1" applyFont="1" applyBorder="1" applyAlignment="1" applyProtection="1">
      <alignment horizontal="center" vertical="center" wrapText="1"/>
      <protection locked="0"/>
    </xf>
    <xf numFmtId="164" fontId="29" fillId="0" borderId="7" xfId="1" applyFont="1" applyBorder="1" applyAlignment="1" applyProtection="1">
      <alignment horizontal="center" vertical="center"/>
      <protection locked="0"/>
    </xf>
    <xf numFmtId="164" fontId="29" fillId="0" borderId="6" xfId="1" applyFont="1" applyBorder="1" applyAlignment="1" applyProtection="1">
      <alignment horizontal="center" vertical="center"/>
      <protection locked="0"/>
    </xf>
  </cellXfs>
  <cellStyles count="16">
    <cellStyle name="Comma" xfId="1" builtinId="3"/>
    <cellStyle name="Comma 2" xfId="7" xr:uid="{BCC652F2-FD50-4D6C-AA5F-5D06273A4E21}"/>
    <cellStyle name="Comma 3" xfId="10" xr:uid="{A417B489-CEEF-48CC-9659-E70A484818D5}"/>
    <cellStyle name="Comma 4" xfId="11" xr:uid="{1885C9EF-D99B-48CE-9FD5-3C77D45FC879}"/>
    <cellStyle name="Comma 4 3" xfId="2" xr:uid="{00000000-0005-0000-0000-000001000000}"/>
    <cellStyle name="Comma 5" xfId="13" xr:uid="{C03B0467-A2B2-4C24-83BB-AAB851F14CF1}"/>
    <cellStyle name="Comma 6" xfId="15" xr:uid="{B5D6821F-50CF-4669-A935-39B044019141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122BDB1E-6359-4E1E-9D3E-9737F53BB430}"/>
    <cellStyle name="Normal 5" xfId="6" xr:uid="{34C37436-A419-4827-AC97-A47984F094BD}"/>
    <cellStyle name="Normal 5 2" xfId="9" xr:uid="{78797B95-AD5D-4D07-B2BC-7B786AB7D988}"/>
    <cellStyle name="Normal 6" xfId="8" xr:uid="{E794ECFA-0D76-4B91-86B8-F5DA4F05C664}"/>
    <cellStyle name="Normal 7" xfId="12" xr:uid="{9BC6D1E0-5D50-40AF-B3D7-77ED132E4496}"/>
    <cellStyle name="Normal 8" xfId="14" xr:uid="{A3FC99F2-5E00-45D2-BE1E-35EE9A11AD4C}"/>
  </cellStyles>
  <dxfs count="7"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theme="4"/>
          <bgColor theme="4"/>
        </patternFill>
      </fill>
    </dxf>
  </dxfs>
  <tableStyles count="2">
    <tableStyle name="Flatwise &amp; Unsold Inventory-style" pivot="0" count="4" xr9:uid="{00000000-0011-0000-FFFF-FFFF00000000}">
      <tableStyleElement type="headerRow" dxfId="6"/>
      <tableStyleElement type="totalRow" dxfId="5"/>
      <tableStyleElement type="firstRowStripe" dxfId="4"/>
      <tableStyleElement type="secondRowStripe" dxfId="3"/>
    </tableStyle>
    <tableStyle name="Listing List-style" pivot="0" count="3" xr9:uid="{00000000-0011-0000-FFFF-FFFF01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323021</xdr:colOff>
      <xdr:row>3</xdr:row>
      <xdr:rowOff>173935</xdr:rowOff>
    </xdr:from>
    <xdr:ext cx="190500" cy="266700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8365434" y="1200978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10</xdr:col>
      <xdr:colOff>654326</xdr:colOff>
      <xdr:row>7</xdr:row>
      <xdr:rowOff>124239</xdr:rowOff>
    </xdr:from>
    <xdr:ext cx="190500" cy="266700"/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38FC22F6-19D1-47E3-8011-7960AB147572}"/>
            </a:ext>
          </a:extLst>
        </xdr:cNvPr>
        <xdr:cNvSpPr txBox="1"/>
      </xdr:nvSpPr>
      <xdr:spPr>
        <a:xfrm>
          <a:off x="10618304" y="1913282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000"/>
  <sheetViews>
    <sheetView tabSelected="1" view="pageBreakPreview" topLeftCell="A11" zoomScale="106" zoomScaleNormal="106" zoomScaleSheetLayoutView="106" workbookViewId="0">
      <selection activeCell="C25" sqref="C25"/>
    </sheetView>
  </sheetViews>
  <sheetFormatPr defaultColWidth="12.625" defaultRowHeight="14.25" x14ac:dyDescent="0.2"/>
  <cols>
    <col min="1" max="2" width="3.5" style="80" customWidth="1"/>
    <col min="3" max="3" width="47.375" style="80" bestFit="1" customWidth="1"/>
    <col min="4" max="4" width="14.25" style="80" bestFit="1" customWidth="1"/>
    <col min="5" max="5" width="12.25" style="80" customWidth="1"/>
    <col min="6" max="6" width="11.75" style="80" customWidth="1"/>
    <col min="7" max="7" width="12.75" style="80" bestFit="1" customWidth="1"/>
    <col min="8" max="8" width="11.875" style="80" bestFit="1" customWidth="1"/>
    <col min="9" max="9" width="20.25" style="80" bestFit="1" customWidth="1"/>
    <col min="10" max="10" width="7.625" style="80" customWidth="1"/>
    <col min="11" max="12" width="12.625" style="80" customWidth="1"/>
    <col min="13" max="13" width="11.75" style="80" customWidth="1"/>
    <col min="14" max="25" width="7.625" style="80" customWidth="1"/>
    <col min="26" max="16384" width="12.625" style="80"/>
  </cols>
  <sheetData>
    <row r="1" spans="1:25" s="91" customFormat="1" ht="33" x14ac:dyDescent="0.2">
      <c r="A1" s="86"/>
      <c r="B1" s="87"/>
      <c r="C1" s="88" t="s">
        <v>0</v>
      </c>
      <c r="D1" s="89" t="s">
        <v>94</v>
      </c>
      <c r="E1" s="89" t="s">
        <v>95</v>
      </c>
      <c r="F1" s="89" t="s">
        <v>96</v>
      </c>
      <c r="G1" s="90" t="s">
        <v>97</v>
      </c>
      <c r="H1" s="16"/>
      <c r="I1" s="25" t="s">
        <v>136</v>
      </c>
      <c r="J1" s="26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</row>
    <row r="2" spans="1:25" ht="16.5" x14ac:dyDescent="0.3">
      <c r="A2" s="92"/>
      <c r="B2" s="93"/>
      <c r="C2" s="94" t="s">
        <v>73</v>
      </c>
      <c r="D2" s="95">
        <f>'Land, Rent, TDR Cost'!F9/10^7</f>
        <v>0.56062449999999997</v>
      </c>
      <c r="E2" s="95">
        <f t="shared" ref="E2:E11" si="0">F2-D2</f>
        <v>0</v>
      </c>
      <c r="F2" s="95">
        <f t="shared" ref="F2:F11" si="1">G2/10^7</f>
        <v>0.56062449999999997</v>
      </c>
      <c r="G2" s="96">
        <f>'Land, Rent, TDR Cost'!E9</f>
        <v>5606245</v>
      </c>
      <c r="H2" s="40">
        <f>F2/$F$12%</f>
        <v>0.89616516331480867</v>
      </c>
      <c r="I2" s="1"/>
      <c r="J2" s="97"/>
    </row>
    <row r="3" spans="1:25" ht="16.5" x14ac:dyDescent="0.3">
      <c r="A3" s="92"/>
      <c r="B3" s="93"/>
      <c r="C3" s="98" t="s">
        <v>2</v>
      </c>
      <c r="D3" s="95">
        <v>2.4900000000000002</v>
      </c>
      <c r="E3" s="95">
        <f t="shared" si="0"/>
        <v>2.3868092599999997</v>
      </c>
      <c r="F3" s="95">
        <f t="shared" si="1"/>
        <v>4.8768092599999999</v>
      </c>
      <c r="G3" s="96">
        <f>'Land, Rent, TDR Cost'!D33</f>
        <v>48768092.600000001</v>
      </c>
      <c r="H3" s="40">
        <f t="shared" ref="H3:H10" si="2">F3/$F$12%</f>
        <v>7.7956396249951103</v>
      </c>
      <c r="I3" s="1"/>
      <c r="J3" s="97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6.5" x14ac:dyDescent="0.3">
      <c r="A4" s="92"/>
      <c r="B4" s="93"/>
      <c r="C4" s="139" t="s">
        <v>134</v>
      </c>
      <c r="D4" s="140">
        <v>9.5</v>
      </c>
      <c r="E4" s="140">
        <f t="shared" si="0"/>
        <v>4</v>
      </c>
      <c r="F4" s="140">
        <f t="shared" si="1"/>
        <v>13.5</v>
      </c>
      <c r="G4" s="141">
        <v>135000000</v>
      </c>
      <c r="H4" s="142">
        <f t="shared" si="2"/>
        <v>21.579916155554955</v>
      </c>
      <c r="I4" s="143" t="s">
        <v>135</v>
      </c>
      <c r="J4" s="97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6.5" x14ac:dyDescent="0.3">
      <c r="A5" s="102"/>
      <c r="B5" s="103"/>
      <c r="C5" s="98" t="s">
        <v>48</v>
      </c>
      <c r="D5" s="95">
        <v>5.92</v>
      </c>
      <c r="E5" s="95">
        <f t="shared" si="0"/>
        <v>23.411477000000012</v>
      </c>
      <c r="F5" s="95">
        <f t="shared" si="1"/>
        <v>29.33147700000001</v>
      </c>
      <c r="G5" s="104">
        <f>'Construction Area'!F33</f>
        <v>293314770.00000012</v>
      </c>
      <c r="H5" s="40">
        <f t="shared" si="2"/>
        <v>46.886726991006576</v>
      </c>
      <c r="I5" s="1"/>
      <c r="J5" s="97"/>
    </row>
    <row r="6" spans="1:25" ht="16.5" x14ac:dyDescent="0.3">
      <c r="A6" s="102"/>
      <c r="B6" s="103"/>
      <c r="C6" s="190" t="s">
        <v>3</v>
      </c>
      <c r="D6" s="100">
        <v>1.62</v>
      </c>
      <c r="E6" s="100">
        <f t="shared" si="0"/>
        <v>3.8600000000000003</v>
      </c>
      <c r="F6" s="100">
        <f t="shared" si="1"/>
        <v>5.48</v>
      </c>
      <c r="G6" s="191">
        <f>'Approval Cost'!C16</f>
        <v>54800000</v>
      </c>
      <c r="H6" s="41">
        <f t="shared" si="2"/>
        <v>8.7598474468474929</v>
      </c>
      <c r="I6" s="1"/>
      <c r="J6" s="97"/>
    </row>
    <row r="7" spans="1:25" ht="16.5" x14ac:dyDescent="0.3">
      <c r="A7" s="102"/>
      <c r="B7" s="103"/>
      <c r="C7" s="105" t="s">
        <v>4</v>
      </c>
      <c r="D7" s="106">
        <v>1.18</v>
      </c>
      <c r="E7" s="106">
        <f>F7-D7</f>
        <v>0.28657390000000005</v>
      </c>
      <c r="F7" s="95">
        <f t="shared" si="1"/>
        <v>1.4665739</v>
      </c>
      <c r="G7" s="96">
        <f>ROUND(G5*5%,0)</f>
        <v>14665739</v>
      </c>
      <c r="H7" s="40">
        <f t="shared" si="2"/>
        <v>2.3443364294759435</v>
      </c>
      <c r="I7" s="1"/>
      <c r="J7" s="97"/>
    </row>
    <row r="8" spans="1:25" ht="16.5" x14ac:dyDescent="0.3">
      <c r="A8" s="102"/>
      <c r="B8" s="103"/>
      <c r="C8" s="99" t="s">
        <v>5</v>
      </c>
      <c r="D8" s="106">
        <v>0.7</v>
      </c>
      <c r="E8" s="106">
        <f t="shared" ref="E8:E9" si="3">F8-D8</f>
        <v>0.47325910000000015</v>
      </c>
      <c r="F8" s="100">
        <f t="shared" si="1"/>
        <v>1.1732591000000001</v>
      </c>
      <c r="G8" s="101">
        <f>ROUND(G5*4%,0)</f>
        <v>11732591</v>
      </c>
      <c r="H8" s="40">
        <f t="shared" si="2"/>
        <v>1.8754691116105087</v>
      </c>
      <c r="I8" s="1"/>
      <c r="J8" s="97"/>
    </row>
    <row r="9" spans="1:25" ht="16.5" x14ac:dyDescent="0.3">
      <c r="A9" s="102"/>
      <c r="B9" s="103"/>
      <c r="C9" s="99" t="s">
        <v>6</v>
      </c>
      <c r="D9" s="106">
        <v>0</v>
      </c>
      <c r="E9" s="106">
        <f t="shared" si="3"/>
        <v>1.689479</v>
      </c>
      <c r="F9" s="100">
        <f t="shared" si="1"/>
        <v>1.689479</v>
      </c>
      <c r="G9" s="101">
        <f>ROUND(G19*2%,0)</f>
        <v>16894790</v>
      </c>
      <c r="H9" s="40">
        <f t="shared" si="2"/>
        <v>2.7006529753015425</v>
      </c>
      <c r="I9" s="1"/>
      <c r="J9" s="97"/>
      <c r="K9" s="107"/>
    </row>
    <row r="10" spans="1:25" ht="16.5" x14ac:dyDescent="0.3">
      <c r="A10" s="92"/>
      <c r="B10" s="93"/>
      <c r="C10" s="108" t="s">
        <v>42</v>
      </c>
      <c r="D10" s="106">
        <v>0</v>
      </c>
      <c r="E10" s="100">
        <f t="shared" si="0"/>
        <v>3.6</v>
      </c>
      <c r="F10" s="100">
        <f t="shared" si="1"/>
        <v>3.6</v>
      </c>
      <c r="G10" s="101">
        <v>36000000</v>
      </c>
      <c r="H10" s="40">
        <f t="shared" si="2"/>
        <v>5.7546443081479879</v>
      </c>
      <c r="I10" s="1"/>
      <c r="J10" s="97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6.5" x14ac:dyDescent="0.3">
      <c r="A11" s="92"/>
      <c r="B11" s="93"/>
      <c r="C11" s="108" t="s">
        <v>124</v>
      </c>
      <c r="D11" s="106">
        <v>0</v>
      </c>
      <c r="E11" s="100">
        <f t="shared" si="0"/>
        <v>0.87994430000000001</v>
      </c>
      <c r="F11" s="100">
        <f t="shared" si="1"/>
        <v>0.87994430000000001</v>
      </c>
      <c r="G11" s="96">
        <f>ROUND(G5*3%,0)</f>
        <v>8799443</v>
      </c>
      <c r="H11" s="40">
        <f>F11/$F$12%</f>
        <v>1.4066017937450737</v>
      </c>
      <c r="I11" s="1"/>
      <c r="J11" s="97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6.5" x14ac:dyDescent="0.3">
      <c r="A12" s="102"/>
      <c r="B12" s="103"/>
      <c r="C12" s="109" t="s">
        <v>7</v>
      </c>
      <c r="D12" s="110">
        <f>SUM(D2:D11)</f>
        <v>21.9706245</v>
      </c>
      <c r="E12" s="110">
        <f t="shared" ref="E12:F12" si="4">SUM(E2:E11)</f>
        <v>40.58754256000001</v>
      </c>
      <c r="F12" s="110">
        <f t="shared" si="4"/>
        <v>62.558167060000017</v>
      </c>
      <c r="G12" s="111">
        <f>SUM(G2:G11)</f>
        <v>625581670.60000014</v>
      </c>
      <c r="H12" s="41">
        <f>SUM(H2:H11)</f>
        <v>99.999999999999986</v>
      </c>
      <c r="I12" s="1"/>
      <c r="J12" s="1"/>
    </row>
    <row r="13" spans="1:25" ht="15" x14ac:dyDescent="0.25">
      <c r="A13" s="2"/>
      <c r="B13" s="2"/>
      <c r="C13" s="112"/>
      <c r="D13" s="2"/>
      <c r="E13" s="2"/>
      <c r="F13" s="113"/>
      <c r="G13" s="113"/>
      <c r="H13" s="114"/>
      <c r="I13" s="1"/>
      <c r="J13" s="97"/>
    </row>
    <row r="14" spans="1:25" ht="15" x14ac:dyDescent="0.25">
      <c r="A14" s="2"/>
      <c r="B14" s="2"/>
      <c r="C14" s="112"/>
      <c r="D14" s="2"/>
      <c r="E14" s="2"/>
      <c r="F14" s="2"/>
      <c r="G14" s="113"/>
      <c r="H14" s="2"/>
      <c r="I14" s="1"/>
      <c r="J14" s="97"/>
    </row>
    <row r="15" spans="1:25" ht="33" x14ac:dyDescent="0.25">
      <c r="A15" s="2"/>
      <c r="B15" s="115"/>
      <c r="C15" s="81" t="s">
        <v>8</v>
      </c>
      <c r="D15" s="16" t="s">
        <v>240</v>
      </c>
      <c r="E15" s="16" t="s">
        <v>45</v>
      </c>
      <c r="F15" s="82" t="s">
        <v>93</v>
      </c>
      <c r="G15" s="82" t="s">
        <v>123</v>
      </c>
      <c r="H15" s="82" t="s">
        <v>92</v>
      </c>
      <c r="I15" s="82" t="s">
        <v>122</v>
      </c>
    </row>
    <row r="16" spans="1:25" ht="16.5" x14ac:dyDescent="0.3">
      <c r="A16" s="2"/>
      <c r="B16" s="115"/>
      <c r="C16" s="83" t="s">
        <v>237</v>
      </c>
      <c r="D16" s="11">
        <f>Unsold!A48</f>
        <v>47</v>
      </c>
      <c r="E16" s="11">
        <f>Unsold!F49</f>
        <v>31717.010000000002</v>
      </c>
      <c r="F16" s="11">
        <v>25000</v>
      </c>
      <c r="G16" s="11">
        <f>E16*F16</f>
        <v>792925250</v>
      </c>
      <c r="H16" s="11">
        <v>0</v>
      </c>
      <c r="I16" s="11">
        <v>0</v>
      </c>
    </row>
    <row r="17" spans="1:10" ht="16.5" x14ac:dyDescent="0.3">
      <c r="A17" s="2"/>
      <c r="B17" s="115"/>
      <c r="C17" s="83" t="s">
        <v>238</v>
      </c>
      <c r="D17" s="11">
        <f>Sold!A3</f>
        <v>2</v>
      </c>
      <c r="E17" s="11">
        <f>Sold!F4</f>
        <v>1228</v>
      </c>
      <c r="F17" s="11"/>
      <c r="G17" s="11">
        <f>Sold!J4</f>
        <v>30442328</v>
      </c>
      <c r="H17" s="11">
        <f>Sold!K4</f>
        <v>208000</v>
      </c>
      <c r="I17" s="11">
        <f>G17-H17</f>
        <v>30234328</v>
      </c>
    </row>
    <row r="18" spans="1:10" ht="16.5" x14ac:dyDescent="0.3">
      <c r="A18" s="2"/>
      <c r="B18" s="115"/>
      <c r="C18" s="83" t="s">
        <v>239</v>
      </c>
      <c r="D18" s="11">
        <f>Tenant!A25</f>
        <v>24</v>
      </c>
      <c r="E18" s="11">
        <f>Tenant!H26</f>
        <v>17024.864999999998</v>
      </c>
      <c r="F18" s="11">
        <v>0</v>
      </c>
      <c r="G18" s="11">
        <f>Tenant!K26</f>
        <v>21371931</v>
      </c>
      <c r="H18" s="11">
        <f>Tenant!L26</f>
        <v>5354709</v>
      </c>
      <c r="I18" s="11">
        <f>G18-H18</f>
        <v>16017222</v>
      </c>
    </row>
    <row r="19" spans="1:10" ht="16.5" x14ac:dyDescent="0.3">
      <c r="A19" s="2"/>
      <c r="B19" s="115"/>
      <c r="C19" s="84" t="s">
        <v>9</v>
      </c>
      <c r="D19" s="11">
        <f>SUM(D16:D18)</f>
        <v>73</v>
      </c>
      <c r="E19" s="11">
        <f>SUM(E16:E18)</f>
        <v>49969.875</v>
      </c>
      <c r="F19" s="11"/>
      <c r="G19" s="11">
        <f>SUM(G16:G18)</f>
        <v>844739509</v>
      </c>
      <c r="H19" s="11">
        <f>SUM(H16:H18)</f>
        <v>5562709</v>
      </c>
      <c r="I19" s="11">
        <f>SUM(I16:I18)</f>
        <v>46251550</v>
      </c>
    </row>
    <row r="20" spans="1:10" ht="16.5" x14ac:dyDescent="0.25">
      <c r="A20" s="2"/>
      <c r="B20" s="115"/>
      <c r="C20" s="289" t="s">
        <v>39</v>
      </c>
      <c r="D20" s="290"/>
      <c r="E20" s="290"/>
      <c r="F20" s="291"/>
      <c r="G20" s="85">
        <f>G19/10^7</f>
        <v>84.473950900000006</v>
      </c>
      <c r="H20" s="85">
        <f t="shared" ref="H20:I20" si="5">H19/10^7</f>
        <v>0.55627090000000001</v>
      </c>
      <c r="I20" s="85">
        <f t="shared" si="5"/>
        <v>4.6251550000000003</v>
      </c>
    </row>
    <row r="21" spans="1:10" ht="15" x14ac:dyDescent="0.25">
      <c r="A21" s="2"/>
      <c r="B21" s="2"/>
      <c r="C21" s="112"/>
      <c r="D21" s="2"/>
      <c r="E21" s="2"/>
      <c r="F21" s="1"/>
      <c r="G21" s="2"/>
      <c r="I21" s="1"/>
      <c r="J21" s="97"/>
    </row>
    <row r="22" spans="1:10" ht="15" x14ac:dyDescent="0.25">
      <c r="A22" s="2"/>
      <c r="B22" s="2"/>
      <c r="C22" s="116"/>
      <c r="D22" s="117"/>
      <c r="E22" s="118"/>
      <c r="F22" s="107"/>
      <c r="G22" s="1"/>
      <c r="H22" s="1"/>
    </row>
    <row r="23" spans="1:10" ht="16.5" x14ac:dyDescent="0.3">
      <c r="A23" s="2"/>
      <c r="B23" s="115"/>
      <c r="C23" s="119" t="s">
        <v>8</v>
      </c>
      <c r="D23" s="3" t="s">
        <v>10</v>
      </c>
      <c r="E23" s="4"/>
      <c r="G23" s="1"/>
      <c r="H23" s="1"/>
    </row>
    <row r="24" spans="1:10" ht="16.5" x14ac:dyDescent="0.25">
      <c r="A24" s="2"/>
      <c r="B24" s="115"/>
      <c r="C24" s="5" t="s">
        <v>11</v>
      </c>
      <c r="D24" s="120">
        <f>G20</f>
        <v>84.473950900000006</v>
      </c>
      <c r="E24" s="97"/>
      <c r="G24" s="1"/>
      <c r="H24" s="1"/>
    </row>
    <row r="25" spans="1:10" ht="16.5" x14ac:dyDescent="0.25">
      <c r="A25" s="2"/>
      <c r="B25" s="115"/>
      <c r="C25" s="6" t="s">
        <v>12</v>
      </c>
      <c r="D25" s="120">
        <f>F12</f>
        <v>62.558167060000017</v>
      </c>
      <c r="E25" s="97"/>
      <c r="G25" s="1"/>
      <c r="H25" s="1"/>
    </row>
    <row r="26" spans="1:10" ht="16.5" x14ac:dyDescent="0.25">
      <c r="A26" s="2"/>
      <c r="B26" s="115"/>
      <c r="C26" s="5" t="s">
        <v>13</v>
      </c>
      <c r="D26" s="120">
        <f>D24-D25</f>
        <v>21.915783839999989</v>
      </c>
      <c r="E26" s="97"/>
      <c r="G26" s="1"/>
      <c r="H26" s="1"/>
    </row>
    <row r="27" spans="1:10" ht="15" x14ac:dyDescent="0.25">
      <c r="A27" s="2"/>
      <c r="B27" s="115"/>
      <c r="C27" s="119"/>
      <c r="D27" s="121"/>
      <c r="E27" s="2"/>
      <c r="G27" s="1"/>
      <c r="H27" s="1"/>
    </row>
    <row r="28" spans="1:10" ht="16.5" x14ac:dyDescent="0.25">
      <c r="A28" s="2"/>
      <c r="B28" s="115"/>
      <c r="C28" s="5" t="s">
        <v>14</v>
      </c>
      <c r="D28" s="121"/>
      <c r="E28" s="2"/>
      <c r="G28" s="1"/>
      <c r="H28" s="1"/>
    </row>
    <row r="29" spans="1:10" ht="16.5" x14ac:dyDescent="0.25">
      <c r="A29" s="2"/>
      <c r="B29" s="115"/>
      <c r="C29" s="6" t="s">
        <v>15</v>
      </c>
      <c r="D29" s="121">
        <f>ROUND(D26*0.3,2)</f>
        <v>6.57</v>
      </c>
      <c r="E29" s="2"/>
      <c r="G29" s="1"/>
      <c r="H29" s="1"/>
    </row>
    <row r="30" spans="1:10" ht="16.5" x14ac:dyDescent="0.25">
      <c r="A30" s="2"/>
      <c r="B30" s="115"/>
      <c r="C30" s="5" t="s">
        <v>16</v>
      </c>
      <c r="D30" s="120">
        <f>D26-D29</f>
        <v>15.345783839999989</v>
      </c>
      <c r="E30" s="97"/>
      <c r="G30" s="1"/>
      <c r="H30" s="1"/>
    </row>
    <row r="31" spans="1:10" ht="16.5" x14ac:dyDescent="0.25">
      <c r="A31" s="2"/>
      <c r="B31" s="115"/>
      <c r="C31" s="7" t="s">
        <v>82</v>
      </c>
      <c r="D31" s="122">
        <f>PV(8%,3,0,-D30)</f>
        <v>12.181977975918295</v>
      </c>
      <c r="E31" s="123"/>
      <c r="G31" s="1"/>
      <c r="H31" s="1"/>
    </row>
    <row r="32" spans="1:10" ht="16.5" x14ac:dyDescent="0.25">
      <c r="A32" s="2"/>
      <c r="B32" s="115"/>
      <c r="C32" s="8" t="s">
        <v>17</v>
      </c>
      <c r="D32" s="121"/>
      <c r="E32" s="2"/>
      <c r="G32" s="1"/>
      <c r="H32" s="1"/>
    </row>
    <row r="33" spans="1:10" ht="16.5" x14ac:dyDescent="0.25">
      <c r="A33" s="2"/>
      <c r="B33" s="115"/>
      <c r="C33" s="7" t="s">
        <v>18</v>
      </c>
      <c r="D33" s="124">
        <f>D12</f>
        <v>21.9706245</v>
      </c>
      <c r="E33" s="1"/>
      <c r="G33" s="1"/>
      <c r="H33" s="1"/>
    </row>
    <row r="34" spans="1:10" ht="16.5" x14ac:dyDescent="0.25">
      <c r="A34" s="2"/>
      <c r="B34" s="115"/>
      <c r="C34" s="7" t="s">
        <v>19</v>
      </c>
      <c r="D34" s="121"/>
      <c r="E34" s="2"/>
      <c r="G34" s="1"/>
      <c r="H34" s="1"/>
    </row>
    <row r="35" spans="1:10" ht="16.5" x14ac:dyDescent="0.25">
      <c r="A35" s="2"/>
      <c r="B35" s="115"/>
      <c r="C35" s="8" t="s">
        <v>20</v>
      </c>
      <c r="D35" s="124">
        <f>H20</f>
        <v>0.55627090000000001</v>
      </c>
      <c r="E35" s="1"/>
      <c r="G35" s="1"/>
      <c r="H35" s="1"/>
    </row>
    <row r="36" spans="1:10" ht="15" x14ac:dyDescent="0.25">
      <c r="A36" s="2"/>
      <c r="B36" s="115"/>
      <c r="C36" s="116"/>
      <c r="D36" s="121"/>
      <c r="E36" s="2"/>
      <c r="G36" s="1"/>
      <c r="H36" s="1"/>
    </row>
    <row r="37" spans="1:10" ht="16.5" x14ac:dyDescent="0.25">
      <c r="A37" s="2"/>
      <c r="B37" s="115"/>
      <c r="C37" s="7" t="s">
        <v>21</v>
      </c>
      <c r="D37" s="125">
        <f>D31+D33-D35</f>
        <v>33.596331575918292</v>
      </c>
      <c r="E37" s="126"/>
      <c r="G37" s="1"/>
      <c r="H37" s="1"/>
    </row>
    <row r="38" spans="1:10" ht="16.5" x14ac:dyDescent="0.25">
      <c r="A38" s="2"/>
      <c r="B38" s="115"/>
      <c r="C38" s="8" t="s">
        <v>22</v>
      </c>
      <c r="D38" s="125">
        <f>D37*0.9</f>
        <v>30.236698418326462</v>
      </c>
      <c r="E38" s="126"/>
      <c r="G38" s="1"/>
      <c r="H38" s="1"/>
    </row>
    <row r="39" spans="1:10" ht="16.5" x14ac:dyDescent="0.25">
      <c r="A39" s="2"/>
      <c r="B39" s="115"/>
      <c r="C39" s="7" t="s">
        <v>23</v>
      </c>
      <c r="D39" s="125">
        <f>D37*0.8</f>
        <v>26.877065260734636</v>
      </c>
      <c r="E39" s="126"/>
      <c r="G39" s="1"/>
      <c r="H39" s="1"/>
    </row>
    <row r="40" spans="1:10" ht="15" x14ac:dyDescent="0.25">
      <c r="C40" s="127"/>
      <c r="I40" s="1"/>
      <c r="J40" s="97"/>
    </row>
    <row r="41" spans="1:10" ht="15" x14ac:dyDescent="0.25">
      <c r="C41" s="127"/>
      <c r="I41" s="1"/>
      <c r="J41" s="97"/>
    </row>
    <row r="42" spans="1:10" ht="15" x14ac:dyDescent="0.25">
      <c r="C42" s="127"/>
      <c r="I42" s="1"/>
      <c r="J42" s="97"/>
    </row>
    <row r="43" spans="1:10" ht="15" x14ac:dyDescent="0.25">
      <c r="C43" s="127"/>
      <c r="I43" s="1"/>
      <c r="J43" s="97"/>
    </row>
    <row r="44" spans="1:10" ht="15" x14ac:dyDescent="0.25">
      <c r="C44" s="127"/>
      <c r="I44" s="1"/>
      <c r="J44" s="97"/>
    </row>
    <row r="45" spans="1:10" ht="15" x14ac:dyDescent="0.25">
      <c r="C45" s="127"/>
      <c r="I45" s="1"/>
      <c r="J45" s="97"/>
    </row>
    <row r="46" spans="1:10" ht="15" x14ac:dyDescent="0.25">
      <c r="C46" s="127"/>
      <c r="I46" s="1"/>
      <c r="J46" s="97"/>
    </row>
    <row r="47" spans="1:10" ht="15" x14ac:dyDescent="0.25">
      <c r="C47" s="127"/>
      <c r="I47" s="1"/>
      <c r="J47" s="97"/>
    </row>
    <row r="48" spans="1:10" ht="15" x14ac:dyDescent="0.25">
      <c r="C48" s="127"/>
      <c r="I48" s="1"/>
      <c r="J48" s="97"/>
    </row>
    <row r="49" spans="3:10" ht="15" x14ac:dyDescent="0.25">
      <c r="C49" s="127"/>
      <c r="I49" s="1"/>
      <c r="J49" s="97"/>
    </row>
    <row r="50" spans="3:10" ht="15" x14ac:dyDescent="0.25">
      <c r="C50" s="127"/>
      <c r="I50" s="1"/>
      <c r="J50" s="97"/>
    </row>
    <row r="51" spans="3:10" ht="15" x14ac:dyDescent="0.25">
      <c r="C51" s="127"/>
      <c r="I51" s="1"/>
      <c r="J51" s="97"/>
    </row>
    <row r="52" spans="3:10" ht="15" x14ac:dyDescent="0.25">
      <c r="C52" s="127"/>
      <c r="I52" s="1"/>
      <c r="J52" s="97"/>
    </row>
    <row r="53" spans="3:10" ht="15" x14ac:dyDescent="0.25">
      <c r="C53" s="127"/>
      <c r="I53" s="1"/>
      <c r="J53" s="97"/>
    </row>
    <row r="54" spans="3:10" ht="15" x14ac:dyDescent="0.25">
      <c r="C54" s="127"/>
      <c r="I54" s="1"/>
      <c r="J54" s="97"/>
    </row>
    <row r="55" spans="3:10" ht="15" x14ac:dyDescent="0.25">
      <c r="C55" s="127"/>
      <c r="I55" s="1"/>
      <c r="J55" s="97"/>
    </row>
    <row r="56" spans="3:10" ht="15" x14ac:dyDescent="0.25">
      <c r="C56" s="127"/>
      <c r="I56" s="1"/>
      <c r="J56" s="97"/>
    </row>
    <row r="57" spans="3:10" ht="15" x14ac:dyDescent="0.25">
      <c r="C57" s="127"/>
      <c r="I57" s="1"/>
      <c r="J57" s="97"/>
    </row>
    <row r="58" spans="3:10" ht="15" x14ac:dyDescent="0.25">
      <c r="C58" s="127"/>
      <c r="I58" s="1"/>
      <c r="J58" s="97"/>
    </row>
    <row r="59" spans="3:10" ht="15" x14ac:dyDescent="0.25">
      <c r="C59" s="127"/>
      <c r="I59" s="1"/>
      <c r="J59" s="97"/>
    </row>
    <row r="60" spans="3:10" ht="15" x14ac:dyDescent="0.25">
      <c r="C60" s="127"/>
      <c r="I60" s="1"/>
      <c r="J60" s="97"/>
    </row>
    <row r="61" spans="3:10" ht="15" x14ac:dyDescent="0.25">
      <c r="C61" s="127"/>
      <c r="I61" s="1"/>
      <c r="J61" s="97"/>
    </row>
    <row r="62" spans="3:10" ht="15" x14ac:dyDescent="0.25">
      <c r="C62" s="127"/>
      <c r="I62" s="1"/>
      <c r="J62" s="97"/>
    </row>
    <row r="63" spans="3:10" ht="15" x14ac:dyDescent="0.25">
      <c r="C63" s="127"/>
      <c r="I63" s="1"/>
      <c r="J63" s="97"/>
    </row>
    <row r="64" spans="3:10" ht="15" x14ac:dyDescent="0.25">
      <c r="C64" s="127"/>
      <c r="I64" s="1"/>
      <c r="J64" s="97"/>
    </row>
    <row r="65" spans="3:10" ht="15" x14ac:dyDescent="0.25">
      <c r="C65" s="127"/>
      <c r="I65" s="1"/>
      <c r="J65" s="97"/>
    </row>
    <row r="66" spans="3:10" ht="15" x14ac:dyDescent="0.25">
      <c r="C66" s="127"/>
      <c r="I66" s="1"/>
      <c r="J66" s="97"/>
    </row>
    <row r="67" spans="3:10" ht="15" x14ac:dyDescent="0.25">
      <c r="C67" s="127"/>
      <c r="I67" s="1"/>
      <c r="J67" s="97"/>
    </row>
    <row r="68" spans="3:10" ht="15" x14ac:dyDescent="0.25">
      <c r="C68" s="127"/>
      <c r="I68" s="1"/>
      <c r="J68" s="97"/>
    </row>
    <row r="69" spans="3:10" ht="15" x14ac:dyDescent="0.25">
      <c r="C69" s="127"/>
      <c r="I69" s="1"/>
      <c r="J69" s="97"/>
    </row>
    <row r="70" spans="3:10" ht="15" x14ac:dyDescent="0.25">
      <c r="C70" s="127"/>
      <c r="I70" s="1"/>
      <c r="J70" s="97"/>
    </row>
    <row r="71" spans="3:10" ht="15" x14ac:dyDescent="0.25">
      <c r="C71" s="127"/>
      <c r="I71" s="1"/>
      <c r="J71" s="97"/>
    </row>
    <row r="72" spans="3:10" ht="15" x14ac:dyDescent="0.25">
      <c r="C72" s="127"/>
      <c r="I72" s="1"/>
      <c r="J72" s="97"/>
    </row>
    <row r="73" spans="3:10" ht="15" x14ac:dyDescent="0.25">
      <c r="C73" s="127"/>
      <c r="I73" s="1"/>
      <c r="J73" s="97"/>
    </row>
    <row r="74" spans="3:10" ht="15" x14ac:dyDescent="0.25">
      <c r="C74" s="127"/>
      <c r="I74" s="1"/>
      <c r="J74" s="97"/>
    </row>
    <row r="75" spans="3:10" ht="15" x14ac:dyDescent="0.25">
      <c r="C75" s="127"/>
      <c r="I75" s="1"/>
      <c r="J75" s="97"/>
    </row>
    <row r="76" spans="3:10" ht="15" x14ac:dyDescent="0.25">
      <c r="C76" s="127"/>
      <c r="I76" s="1"/>
      <c r="J76" s="97"/>
    </row>
    <row r="77" spans="3:10" ht="15" x14ac:dyDescent="0.25">
      <c r="C77" s="127"/>
      <c r="I77" s="1"/>
      <c r="J77" s="97"/>
    </row>
    <row r="78" spans="3:10" ht="15" x14ac:dyDescent="0.25">
      <c r="C78" s="127"/>
      <c r="I78" s="1"/>
      <c r="J78" s="97"/>
    </row>
    <row r="79" spans="3:10" ht="15" x14ac:dyDescent="0.25">
      <c r="C79" s="127"/>
      <c r="I79" s="1"/>
      <c r="J79" s="97"/>
    </row>
    <row r="80" spans="3:10" ht="15" x14ac:dyDescent="0.25">
      <c r="C80" s="127"/>
      <c r="I80" s="1"/>
      <c r="J80" s="97"/>
    </row>
    <row r="81" spans="3:10" ht="15" x14ac:dyDescent="0.25">
      <c r="C81" s="127"/>
      <c r="I81" s="1"/>
      <c r="J81" s="97"/>
    </row>
    <row r="82" spans="3:10" ht="15" x14ac:dyDescent="0.25">
      <c r="C82" s="127"/>
      <c r="I82" s="1"/>
      <c r="J82" s="97"/>
    </row>
    <row r="83" spans="3:10" ht="15" x14ac:dyDescent="0.25">
      <c r="C83" s="127"/>
      <c r="I83" s="1"/>
      <c r="J83" s="97"/>
    </row>
    <row r="84" spans="3:10" ht="15" x14ac:dyDescent="0.25">
      <c r="C84" s="127"/>
      <c r="I84" s="1"/>
      <c r="J84" s="97"/>
    </row>
    <row r="85" spans="3:10" ht="15" x14ac:dyDescent="0.25">
      <c r="C85" s="127"/>
      <c r="I85" s="1"/>
      <c r="J85" s="97"/>
    </row>
    <row r="86" spans="3:10" ht="15" x14ac:dyDescent="0.25">
      <c r="C86" s="127"/>
      <c r="I86" s="1"/>
      <c r="J86" s="97"/>
    </row>
    <row r="87" spans="3:10" ht="15" x14ac:dyDescent="0.25">
      <c r="C87" s="127"/>
      <c r="I87" s="1"/>
      <c r="J87" s="97"/>
    </row>
    <row r="88" spans="3:10" ht="15" x14ac:dyDescent="0.25">
      <c r="C88" s="127"/>
      <c r="I88" s="1"/>
      <c r="J88" s="97"/>
    </row>
    <row r="89" spans="3:10" ht="15" x14ac:dyDescent="0.25">
      <c r="C89" s="127"/>
      <c r="I89" s="1"/>
      <c r="J89" s="97"/>
    </row>
    <row r="90" spans="3:10" ht="15" x14ac:dyDescent="0.25">
      <c r="C90" s="127"/>
      <c r="I90" s="1"/>
      <c r="J90" s="97"/>
    </row>
    <row r="91" spans="3:10" ht="15" x14ac:dyDescent="0.25">
      <c r="C91" s="127"/>
      <c r="I91" s="1"/>
      <c r="J91" s="97"/>
    </row>
    <row r="92" spans="3:10" ht="15" x14ac:dyDescent="0.25">
      <c r="C92" s="127"/>
      <c r="I92" s="1"/>
      <c r="J92" s="97"/>
    </row>
    <row r="93" spans="3:10" ht="15" x14ac:dyDescent="0.25">
      <c r="C93" s="127"/>
      <c r="I93" s="1"/>
      <c r="J93" s="97"/>
    </row>
    <row r="94" spans="3:10" ht="15" x14ac:dyDescent="0.25">
      <c r="C94" s="127"/>
      <c r="I94" s="1"/>
      <c r="J94" s="97"/>
    </row>
    <row r="95" spans="3:10" ht="15" x14ac:dyDescent="0.25">
      <c r="C95" s="127"/>
      <c r="I95" s="1"/>
      <c r="J95" s="97"/>
    </row>
    <row r="96" spans="3:10" ht="15" x14ac:dyDescent="0.25">
      <c r="C96" s="127"/>
      <c r="I96" s="1"/>
      <c r="J96" s="97"/>
    </row>
    <row r="97" spans="3:10" ht="15" x14ac:dyDescent="0.25">
      <c r="C97" s="127"/>
      <c r="I97" s="1"/>
      <c r="J97" s="97"/>
    </row>
    <row r="98" spans="3:10" ht="15" x14ac:dyDescent="0.25">
      <c r="C98" s="127"/>
      <c r="I98" s="1"/>
      <c r="J98" s="97"/>
    </row>
    <row r="99" spans="3:10" ht="15" x14ac:dyDescent="0.25">
      <c r="C99" s="127"/>
      <c r="I99" s="1"/>
      <c r="J99" s="97"/>
    </row>
    <row r="100" spans="3:10" ht="15" x14ac:dyDescent="0.25">
      <c r="C100" s="127"/>
      <c r="I100" s="1"/>
      <c r="J100" s="97"/>
    </row>
    <row r="101" spans="3:10" ht="15" x14ac:dyDescent="0.25">
      <c r="C101" s="127"/>
      <c r="I101" s="1"/>
      <c r="J101" s="97"/>
    </row>
    <row r="102" spans="3:10" ht="15" x14ac:dyDescent="0.25">
      <c r="C102" s="127"/>
      <c r="I102" s="1"/>
      <c r="J102" s="97"/>
    </row>
    <row r="103" spans="3:10" ht="15" x14ac:dyDescent="0.25">
      <c r="C103" s="127"/>
      <c r="I103" s="1"/>
      <c r="J103" s="97"/>
    </row>
    <row r="104" spans="3:10" ht="15" x14ac:dyDescent="0.25">
      <c r="C104" s="127"/>
      <c r="I104" s="1"/>
      <c r="J104" s="97"/>
    </row>
    <row r="105" spans="3:10" ht="15" x14ac:dyDescent="0.25">
      <c r="C105" s="127"/>
      <c r="I105" s="1"/>
      <c r="J105" s="97"/>
    </row>
    <row r="106" spans="3:10" ht="15" x14ac:dyDescent="0.25">
      <c r="C106" s="127"/>
      <c r="I106" s="1"/>
      <c r="J106" s="97"/>
    </row>
    <row r="107" spans="3:10" ht="15" x14ac:dyDescent="0.25">
      <c r="C107" s="127"/>
      <c r="I107" s="1"/>
      <c r="J107" s="97"/>
    </row>
    <row r="108" spans="3:10" ht="15" x14ac:dyDescent="0.25">
      <c r="C108" s="127"/>
      <c r="I108" s="1"/>
      <c r="J108" s="97"/>
    </row>
    <row r="109" spans="3:10" ht="15" x14ac:dyDescent="0.25">
      <c r="C109" s="127"/>
      <c r="I109" s="1"/>
      <c r="J109" s="97"/>
    </row>
    <row r="110" spans="3:10" ht="15" x14ac:dyDescent="0.25">
      <c r="C110" s="127"/>
      <c r="I110" s="1"/>
      <c r="J110" s="97"/>
    </row>
    <row r="111" spans="3:10" ht="15" x14ac:dyDescent="0.25">
      <c r="C111" s="127"/>
      <c r="I111" s="1"/>
      <c r="J111" s="97"/>
    </row>
    <row r="112" spans="3:10" ht="15" x14ac:dyDescent="0.25">
      <c r="C112" s="127"/>
      <c r="I112" s="1"/>
      <c r="J112" s="97"/>
    </row>
    <row r="113" spans="3:10" ht="15" x14ac:dyDescent="0.25">
      <c r="C113" s="127"/>
      <c r="I113" s="1"/>
      <c r="J113" s="97"/>
    </row>
    <row r="114" spans="3:10" ht="15" x14ac:dyDescent="0.25">
      <c r="C114" s="127"/>
      <c r="I114" s="1"/>
      <c r="J114" s="97"/>
    </row>
    <row r="115" spans="3:10" ht="15" x14ac:dyDescent="0.25">
      <c r="C115" s="127"/>
      <c r="I115" s="1"/>
      <c r="J115" s="97"/>
    </row>
    <row r="116" spans="3:10" ht="15" x14ac:dyDescent="0.25">
      <c r="C116" s="127"/>
      <c r="I116" s="1"/>
      <c r="J116" s="97"/>
    </row>
    <row r="117" spans="3:10" ht="15" x14ac:dyDescent="0.25">
      <c r="C117" s="127"/>
      <c r="I117" s="1"/>
      <c r="J117" s="97"/>
    </row>
    <row r="118" spans="3:10" ht="15" x14ac:dyDescent="0.25">
      <c r="C118" s="127"/>
      <c r="I118" s="1"/>
      <c r="J118" s="97"/>
    </row>
    <row r="119" spans="3:10" ht="15" x14ac:dyDescent="0.25">
      <c r="C119" s="127"/>
      <c r="I119" s="1"/>
      <c r="J119" s="97"/>
    </row>
    <row r="120" spans="3:10" ht="15" x14ac:dyDescent="0.25">
      <c r="C120" s="127"/>
      <c r="I120" s="1"/>
      <c r="J120" s="97"/>
    </row>
    <row r="121" spans="3:10" ht="15" x14ac:dyDescent="0.25">
      <c r="C121" s="127"/>
      <c r="I121" s="1"/>
      <c r="J121" s="97"/>
    </row>
    <row r="122" spans="3:10" ht="15" x14ac:dyDescent="0.25">
      <c r="C122" s="127"/>
      <c r="I122" s="1"/>
      <c r="J122" s="97"/>
    </row>
    <row r="123" spans="3:10" ht="15" x14ac:dyDescent="0.25">
      <c r="C123" s="127"/>
      <c r="I123" s="1"/>
      <c r="J123" s="97"/>
    </row>
    <row r="124" spans="3:10" ht="15" x14ac:dyDescent="0.25">
      <c r="C124" s="127"/>
      <c r="I124" s="1"/>
      <c r="J124" s="97"/>
    </row>
    <row r="125" spans="3:10" ht="15" x14ac:dyDescent="0.25">
      <c r="C125" s="127"/>
      <c r="I125" s="1"/>
      <c r="J125" s="97"/>
    </row>
    <row r="126" spans="3:10" ht="15" x14ac:dyDescent="0.25">
      <c r="C126" s="127"/>
      <c r="I126" s="1"/>
      <c r="J126" s="97"/>
    </row>
    <row r="127" spans="3:10" ht="15" x14ac:dyDescent="0.25">
      <c r="C127" s="127"/>
      <c r="I127" s="1"/>
      <c r="J127" s="97"/>
    </row>
    <row r="128" spans="3:10" ht="15" x14ac:dyDescent="0.25">
      <c r="C128" s="127"/>
      <c r="I128" s="1"/>
      <c r="J128" s="97"/>
    </row>
    <row r="129" spans="3:10" ht="15" x14ac:dyDescent="0.25">
      <c r="C129" s="127"/>
      <c r="I129" s="1"/>
      <c r="J129" s="97"/>
    </row>
    <row r="130" spans="3:10" ht="15" x14ac:dyDescent="0.25">
      <c r="C130" s="127"/>
      <c r="I130" s="1"/>
      <c r="J130" s="97"/>
    </row>
    <row r="131" spans="3:10" ht="15" x14ac:dyDescent="0.25">
      <c r="C131" s="127"/>
      <c r="I131" s="1"/>
      <c r="J131" s="97"/>
    </row>
    <row r="132" spans="3:10" ht="15" x14ac:dyDescent="0.25">
      <c r="C132" s="127"/>
      <c r="I132" s="1"/>
      <c r="J132" s="97"/>
    </row>
    <row r="133" spans="3:10" ht="15" x14ac:dyDescent="0.25">
      <c r="C133" s="127"/>
      <c r="I133" s="1"/>
      <c r="J133" s="97"/>
    </row>
    <row r="134" spans="3:10" ht="15" x14ac:dyDescent="0.25">
      <c r="C134" s="127"/>
      <c r="I134" s="1"/>
      <c r="J134" s="97"/>
    </row>
    <row r="135" spans="3:10" ht="15" x14ac:dyDescent="0.25">
      <c r="C135" s="127"/>
      <c r="I135" s="1"/>
      <c r="J135" s="97"/>
    </row>
    <row r="136" spans="3:10" ht="15" x14ac:dyDescent="0.25">
      <c r="C136" s="127"/>
      <c r="I136" s="1"/>
      <c r="J136" s="97"/>
    </row>
    <row r="137" spans="3:10" ht="15" x14ac:dyDescent="0.25">
      <c r="C137" s="127"/>
      <c r="I137" s="1"/>
      <c r="J137" s="97"/>
    </row>
    <row r="138" spans="3:10" ht="15" x14ac:dyDescent="0.25">
      <c r="C138" s="127"/>
      <c r="I138" s="1"/>
      <c r="J138" s="97"/>
    </row>
    <row r="139" spans="3:10" ht="15" x14ac:dyDescent="0.25">
      <c r="C139" s="127"/>
      <c r="I139" s="1"/>
      <c r="J139" s="97"/>
    </row>
    <row r="140" spans="3:10" ht="15" x14ac:dyDescent="0.25">
      <c r="C140" s="127"/>
      <c r="I140" s="1"/>
      <c r="J140" s="97"/>
    </row>
    <row r="141" spans="3:10" ht="15" x14ac:dyDescent="0.25">
      <c r="C141" s="127"/>
      <c r="I141" s="1"/>
      <c r="J141" s="97"/>
    </row>
    <row r="142" spans="3:10" ht="15" x14ac:dyDescent="0.25">
      <c r="C142" s="127"/>
      <c r="I142" s="1"/>
      <c r="J142" s="97"/>
    </row>
    <row r="143" spans="3:10" ht="15" x14ac:dyDescent="0.25">
      <c r="C143" s="127"/>
      <c r="I143" s="1"/>
      <c r="J143" s="97"/>
    </row>
    <row r="144" spans="3:10" ht="15" x14ac:dyDescent="0.25">
      <c r="C144" s="127"/>
      <c r="I144" s="1"/>
      <c r="J144" s="97"/>
    </row>
    <row r="145" spans="3:10" ht="15" x14ac:dyDescent="0.25">
      <c r="C145" s="127"/>
      <c r="I145" s="1"/>
      <c r="J145" s="97"/>
    </row>
    <row r="146" spans="3:10" ht="15" x14ac:dyDescent="0.25">
      <c r="C146" s="127"/>
      <c r="I146" s="1"/>
      <c r="J146" s="97"/>
    </row>
    <row r="147" spans="3:10" ht="15" x14ac:dyDescent="0.25">
      <c r="C147" s="127"/>
      <c r="I147" s="1"/>
      <c r="J147" s="97"/>
    </row>
    <row r="148" spans="3:10" ht="15" x14ac:dyDescent="0.25">
      <c r="C148" s="127"/>
      <c r="I148" s="1"/>
      <c r="J148" s="97"/>
    </row>
    <row r="149" spans="3:10" ht="15" x14ac:dyDescent="0.25">
      <c r="C149" s="127"/>
      <c r="I149" s="1"/>
      <c r="J149" s="97"/>
    </row>
    <row r="150" spans="3:10" ht="15" x14ac:dyDescent="0.25">
      <c r="C150" s="127"/>
      <c r="I150" s="1"/>
      <c r="J150" s="97"/>
    </row>
    <row r="151" spans="3:10" ht="15" x14ac:dyDescent="0.25">
      <c r="C151" s="127"/>
      <c r="I151" s="1"/>
      <c r="J151" s="97"/>
    </row>
    <row r="152" spans="3:10" ht="15" x14ac:dyDescent="0.25">
      <c r="C152" s="127"/>
      <c r="I152" s="1"/>
      <c r="J152" s="97"/>
    </row>
    <row r="153" spans="3:10" ht="15" x14ac:dyDescent="0.25">
      <c r="C153" s="127"/>
      <c r="I153" s="1"/>
      <c r="J153" s="97"/>
    </row>
    <row r="154" spans="3:10" ht="15" x14ac:dyDescent="0.25">
      <c r="C154" s="127"/>
      <c r="I154" s="1"/>
      <c r="J154" s="97"/>
    </row>
    <row r="155" spans="3:10" ht="15" x14ac:dyDescent="0.25">
      <c r="C155" s="127"/>
      <c r="I155" s="1"/>
      <c r="J155" s="97"/>
    </row>
    <row r="156" spans="3:10" ht="15" x14ac:dyDescent="0.25">
      <c r="C156" s="127"/>
      <c r="I156" s="1"/>
      <c r="J156" s="97"/>
    </row>
    <row r="157" spans="3:10" ht="15" x14ac:dyDescent="0.25">
      <c r="C157" s="127"/>
      <c r="I157" s="1"/>
      <c r="J157" s="97"/>
    </row>
    <row r="158" spans="3:10" ht="15" x14ac:dyDescent="0.25">
      <c r="C158" s="127"/>
      <c r="I158" s="1"/>
      <c r="J158" s="97"/>
    </row>
    <row r="159" spans="3:10" ht="15" x14ac:dyDescent="0.25">
      <c r="C159" s="127"/>
      <c r="I159" s="1"/>
      <c r="J159" s="97"/>
    </row>
    <row r="160" spans="3:10" ht="15" x14ac:dyDescent="0.25">
      <c r="C160" s="127"/>
      <c r="I160" s="1"/>
      <c r="J160" s="97"/>
    </row>
    <row r="161" spans="3:10" ht="15" x14ac:dyDescent="0.25">
      <c r="C161" s="127"/>
      <c r="I161" s="1"/>
      <c r="J161" s="97"/>
    </row>
    <row r="162" spans="3:10" ht="15" x14ac:dyDescent="0.25">
      <c r="C162" s="127"/>
      <c r="I162" s="1"/>
      <c r="J162" s="97"/>
    </row>
    <row r="163" spans="3:10" ht="15" x14ac:dyDescent="0.25">
      <c r="C163" s="127"/>
      <c r="I163" s="1"/>
      <c r="J163" s="97"/>
    </row>
    <row r="164" spans="3:10" ht="15" x14ac:dyDescent="0.25">
      <c r="C164" s="127"/>
      <c r="I164" s="1"/>
      <c r="J164" s="97"/>
    </row>
    <row r="165" spans="3:10" ht="15" x14ac:dyDescent="0.25">
      <c r="C165" s="127"/>
      <c r="I165" s="1"/>
      <c r="J165" s="97"/>
    </row>
    <row r="166" spans="3:10" ht="15" x14ac:dyDescent="0.25">
      <c r="C166" s="127"/>
      <c r="I166" s="1"/>
      <c r="J166" s="97"/>
    </row>
    <row r="167" spans="3:10" ht="15" x14ac:dyDescent="0.25">
      <c r="C167" s="127"/>
      <c r="I167" s="1"/>
      <c r="J167" s="97"/>
    </row>
    <row r="168" spans="3:10" ht="15" x14ac:dyDescent="0.25">
      <c r="C168" s="127"/>
      <c r="I168" s="1"/>
      <c r="J168" s="97"/>
    </row>
    <row r="169" spans="3:10" ht="15" x14ac:dyDescent="0.25">
      <c r="C169" s="127"/>
      <c r="I169" s="1"/>
      <c r="J169" s="97"/>
    </row>
    <row r="170" spans="3:10" ht="15" x14ac:dyDescent="0.25">
      <c r="C170" s="127"/>
      <c r="I170" s="1"/>
      <c r="J170" s="97"/>
    </row>
    <row r="171" spans="3:10" ht="15" x14ac:dyDescent="0.25">
      <c r="C171" s="127"/>
      <c r="I171" s="1"/>
      <c r="J171" s="97"/>
    </row>
    <row r="172" spans="3:10" ht="15" x14ac:dyDescent="0.25">
      <c r="C172" s="127"/>
      <c r="I172" s="1"/>
      <c r="J172" s="97"/>
    </row>
    <row r="173" spans="3:10" ht="15" x14ac:dyDescent="0.25">
      <c r="C173" s="127"/>
      <c r="I173" s="1"/>
      <c r="J173" s="97"/>
    </row>
    <row r="174" spans="3:10" ht="15" x14ac:dyDescent="0.25">
      <c r="C174" s="127"/>
      <c r="I174" s="1"/>
      <c r="J174" s="97"/>
    </row>
    <row r="175" spans="3:10" ht="15" x14ac:dyDescent="0.25">
      <c r="C175" s="127"/>
      <c r="I175" s="1"/>
      <c r="J175" s="97"/>
    </row>
    <row r="176" spans="3:10" ht="15" x14ac:dyDescent="0.25">
      <c r="C176" s="127"/>
      <c r="I176" s="1"/>
      <c r="J176" s="97"/>
    </row>
    <row r="177" spans="3:10" ht="15" x14ac:dyDescent="0.25">
      <c r="C177" s="127"/>
      <c r="I177" s="1"/>
      <c r="J177" s="97"/>
    </row>
    <row r="178" spans="3:10" ht="15" x14ac:dyDescent="0.25">
      <c r="C178" s="127"/>
      <c r="I178" s="1"/>
      <c r="J178" s="97"/>
    </row>
    <row r="179" spans="3:10" ht="15" x14ac:dyDescent="0.25">
      <c r="C179" s="127"/>
      <c r="I179" s="1"/>
      <c r="J179" s="97"/>
    </row>
    <row r="180" spans="3:10" ht="15" x14ac:dyDescent="0.25">
      <c r="C180" s="127"/>
      <c r="I180" s="1"/>
      <c r="J180" s="97"/>
    </row>
    <row r="181" spans="3:10" ht="15" x14ac:dyDescent="0.25">
      <c r="C181" s="127"/>
      <c r="I181" s="1"/>
      <c r="J181" s="97"/>
    </row>
    <row r="182" spans="3:10" ht="15" x14ac:dyDescent="0.25">
      <c r="C182" s="127"/>
      <c r="I182" s="1"/>
      <c r="J182" s="97"/>
    </row>
    <row r="183" spans="3:10" ht="15" x14ac:dyDescent="0.25">
      <c r="C183" s="127"/>
      <c r="I183" s="1"/>
      <c r="J183" s="97"/>
    </row>
    <row r="184" spans="3:10" ht="15" x14ac:dyDescent="0.25">
      <c r="C184" s="127"/>
      <c r="I184" s="1"/>
      <c r="J184" s="97"/>
    </row>
    <row r="185" spans="3:10" ht="15" x14ac:dyDescent="0.25">
      <c r="C185" s="127"/>
      <c r="I185" s="1"/>
      <c r="J185" s="97"/>
    </row>
    <row r="186" spans="3:10" ht="15" x14ac:dyDescent="0.25">
      <c r="C186" s="127"/>
      <c r="I186" s="1"/>
      <c r="J186" s="97"/>
    </row>
    <row r="187" spans="3:10" ht="15" x14ac:dyDescent="0.25">
      <c r="C187" s="127"/>
      <c r="I187" s="1"/>
      <c r="J187" s="97"/>
    </row>
    <row r="188" spans="3:10" ht="15" x14ac:dyDescent="0.25">
      <c r="C188" s="127"/>
      <c r="I188" s="1"/>
      <c r="J188" s="97"/>
    </row>
    <row r="189" spans="3:10" ht="15" x14ac:dyDescent="0.25">
      <c r="C189" s="127"/>
      <c r="I189" s="1"/>
      <c r="J189" s="97"/>
    </row>
    <row r="190" spans="3:10" ht="15" x14ac:dyDescent="0.25">
      <c r="C190" s="127"/>
      <c r="I190" s="1"/>
      <c r="J190" s="97"/>
    </row>
    <row r="191" spans="3:10" ht="15" x14ac:dyDescent="0.25">
      <c r="C191" s="127"/>
      <c r="I191" s="1"/>
      <c r="J191" s="97"/>
    </row>
    <row r="192" spans="3:10" ht="15" x14ac:dyDescent="0.25">
      <c r="C192" s="127"/>
      <c r="I192" s="1"/>
      <c r="J192" s="97"/>
    </row>
    <row r="193" spans="3:10" ht="15" x14ac:dyDescent="0.25">
      <c r="C193" s="127"/>
      <c r="I193" s="1"/>
      <c r="J193" s="97"/>
    </row>
    <row r="194" spans="3:10" ht="15" x14ac:dyDescent="0.25">
      <c r="C194" s="127"/>
      <c r="I194" s="1"/>
      <c r="J194" s="97"/>
    </row>
    <row r="195" spans="3:10" ht="15" x14ac:dyDescent="0.25">
      <c r="C195" s="127"/>
      <c r="I195" s="1"/>
      <c r="J195" s="97"/>
    </row>
    <row r="196" spans="3:10" ht="15" x14ac:dyDescent="0.25">
      <c r="C196" s="127"/>
      <c r="I196" s="1"/>
      <c r="J196" s="97"/>
    </row>
    <row r="197" spans="3:10" ht="15" x14ac:dyDescent="0.25">
      <c r="C197" s="127"/>
      <c r="I197" s="1"/>
      <c r="J197" s="97"/>
    </row>
    <row r="198" spans="3:10" ht="15" x14ac:dyDescent="0.25">
      <c r="C198" s="127"/>
      <c r="I198" s="1"/>
      <c r="J198" s="97"/>
    </row>
    <row r="199" spans="3:10" ht="15" x14ac:dyDescent="0.25">
      <c r="C199" s="127"/>
      <c r="I199" s="1"/>
      <c r="J199" s="97"/>
    </row>
    <row r="200" spans="3:10" ht="15" x14ac:dyDescent="0.25">
      <c r="C200" s="127"/>
      <c r="I200" s="1"/>
      <c r="J200" s="97"/>
    </row>
    <row r="201" spans="3:10" ht="15" x14ac:dyDescent="0.25">
      <c r="C201" s="127"/>
      <c r="I201" s="1"/>
      <c r="J201" s="97"/>
    </row>
    <row r="202" spans="3:10" ht="15" x14ac:dyDescent="0.25">
      <c r="C202" s="127"/>
      <c r="I202" s="1"/>
      <c r="J202" s="97"/>
    </row>
    <row r="203" spans="3:10" ht="15" x14ac:dyDescent="0.25">
      <c r="C203" s="127"/>
      <c r="I203" s="1"/>
      <c r="J203" s="97"/>
    </row>
    <row r="204" spans="3:10" ht="15" x14ac:dyDescent="0.25">
      <c r="C204" s="127"/>
      <c r="I204" s="1"/>
      <c r="J204" s="97"/>
    </row>
    <row r="205" spans="3:10" ht="15" x14ac:dyDescent="0.25">
      <c r="C205" s="127"/>
      <c r="I205" s="1"/>
      <c r="J205" s="97"/>
    </row>
    <row r="206" spans="3:10" ht="15" x14ac:dyDescent="0.25">
      <c r="C206" s="127"/>
      <c r="I206" s="1"/>
      <c r="J206" s="97"/>
    </row>
    <row r="207" spans="3:10" ht="15" x14ac:dyDescent="0.25">
      <c r="C207" s="127"/>
      <c r="I207" s="1"/>
      <c r="J207" s="97"/>
    </row>
    <row r="208" spans="3:10" ht="15" x14ac:dyDescent="0.25">
      <c r="C208" s="127"/>
      <c r="I208" s="1"/>
      <c r="J208" s="97"/>
    </row>
    <row r="209" spans="3:10" ht="15" x14ac:dyDescent="0.25">
      <c r="C209" s="127"/>
      <c r="I209" s="1"/>
      <c r="J209" s="97"/>
    </row>
    <row r="210" spans="3:10" ht="15" x14ac:dyDescent="0.25">
      <c r="C210" s="127"/>
      <c r="I210" s="1"/>
      <c r="J210" s="97"/>
    </row>
    <row r="211" spans="3:10" ht="15" x14ac:dyDescent="0.25">
      <c r="C211" s="127"/>
      <c r="I211" s="1"/>
      <c r="J211" s="97"/>
    </row>
    <row r="212" spans="3:10" ht="15" x14ac:dyDescent="0.25">
      <c r="C212" s="127"/>
      <c r="I212" s="1"/>
      <c r="J212" s="97"/>
    </row>
    <row r="213" spans="3:10" ht="15" x14ac:dyDescent="0.25">
      <c r="C213" s="127"/>
      <c r="I213" s="1"/>
      <c r="J213" s="97"/>
    </row>
    <row r="214" spans="3:10" ht="15" x14ac:dyDescent="0.25">
      <c r="C214" s="127"/>
      <c r="I214" s="1"/>
      <c r="J214" s="97"/>
    </row>
    <row r="215" spans="3:10" ht="15" x14ac:dyDescent="0.25">
      <c r="C215" s="127"/>
      <c r="I215" s="1"/>
      <c r="J215" s="97"/>
    </row>
    <row r="216" spans="3:10" ht="15" x14ac:dyDescent="0.25">
      <c r="C216" s="127"/>
      <c r="I216" s="1"/>
      <c r="J216" s="97"/>
    </row>
    <row r="217" spans="3:10" ht="15" x14ac:dyDescent="0.25">
      <c r="C217" s="127"/>
      <c r="I217" s="1"/>
      <c r="J217" s="97"/>
    </row>
    <row r="218" spans="3:10" ht="15" x14ac:dyDescent="0.25">
      <c r="C218" s="127"/>
      <c r="I218" s="1"/>
      <c r="J218" s="97"/>
    </row>
    <row r="219" spans="3:10" ht="15" x14ac:dyDescent="0.25">
      <c r="C219" s="127"/>
      <c r="I219" s="1"/>
      <c r="J219" s="97"/>
    </row>
    <row r="220" spans="3:10" ht="15" x14ac:dyDescent="0.25">
      <c r="C220" s="127"/>
      <c r="I220" s="1"/>
      <c r="J220" s="97"/>
    </row>
    <row r="221" spans="3:10" ht="15" x14ac:dyDescent="0.25">
      <c r="C221" s="127"/>
      <c r="I221" s="1"/>
      <c r="J221" s="97"/>
    </row>
    <row r="222" spans="3:10" ht="15" x14ac:dyDescent="0.25">
      <c r="C222" s="127"/>
      <c r="I222" s="1"/>
      <c r="J222" s="97"/>
    </row>
    <row r="223" spans="3:10" ht="15" x14ac:dyDescent="0.25">
      <c r="C223" s="127"/>
      <c r="I223" s="1"/>
      <c r="J223" s="97"/>
    </row>
    <row r="224" spans="3:10" ht="15" x14ac:dyDescent="0.25">
      <c r="C224" s="127"/>
      <c r="I224" s="1"/>
      <c r="J224" s="97"/>
    </row>
    <row r="225" spans="3:10" ht="15" x14ac:dyDescent="0.25">
      <c r="C225" s="127"/>
      <c r="I225" s="1"/>
      <c r="J225" s="97"/>
    </row>
    <row r="226" spans="3:10" ht="15" x14ac:dyDescent="0.25">
      <c r="C226" s="127"/>
      <c r="I226" s="1"/>
      <c r="J226" s="97"/>
    </row>
    <row r="227" spans="3:10" ht="15" x14ac:dyDescent="0.25">
      <c r="C227" s="127"/>
      <c r="I227" s="1"/>
      <c r="J227" s="97"/>
    </row>
    <row r="228" spans="3:10" ht="15" x14ac:dyDescent="0.25">
      <c r="C228" s="127"/>
      <c r="I228" s="1"/>
      <c r="J228" s="97"/>
    </row>
    <row r="229" spans="3:10" ht="15" x14ac:dyDescent="0.25">
      <c r="C229" s="127"/>
      <c r="I229" s="1"/>
      <c r="J229" s="97"/>
    </row>
    <row r="230" spans="3:10" ht="15" x14ac:dyDescent="0.25">
      <c r="C230" s="127"/>
      <c r="I230" s="1"/>
      <c r="J230" s="97"/>
    </row>
    <row r="231" spans="3:10" ht="15" x14ac:dyDescent="0.25">
      <c r="C231" s="127"/>
      <c r="I231" s="1"/>
      <c r="J231" s="97"/>
    </row>
    <row r="232" spans="3:10" ht="15" x14ac:dyDescent="0.25">
      <c r="C232" s="127"/>
      <c r="I232" s="1"/>
      <c r="J232" s="97"/>
    </row>
    <row r="233" spans="3:10" ht="15" x14ac:dyDescent="0.25">
      <c r="C233" s="127"/>
      <c r="I233" s="1"/>
      <c r="J233" s="97"/>
    </row>
    <row r="234" spans="3:10" ht="15" x14ac:dyDescent="0.25">
      <c r="C234" s="127"/>
      <c r="I234" s="1"/>
      <c r="J234" s="97"/>
    </row>
    <row r="235" spans="3:10" ht="15" x14ac:dyDescent="0.25">
      <c r="C235" s="127"/>
      <c r="I235" s="1"/>
      <c r="J235" s="97"/>
    </row>
    <row r="236" spans="3:10" ht="15" x14ac:dyDescent="0.25">
      <c r="C236" s="127"/>
      <c r="I236" s="1"/>
      <c r="J236" s="97"/>
    </row>
    <row r="237" spans="3:10" ht="15" x14ac:dyDescent="0.25">
      <c r="C237" s="127"/>
      <c r="I237" s="1"/>
      <c r="J237" s="97"/>
    </row>
    <row r="238" spans="3:10" ht="15" x14ac:dyDescent="0.25">
      <c r="C238" s="127"/>
      <c r="I238" s="1"/>
      <c r="J238" s="97"/>
    </row>
    <row r="239" spans="3:10" ht="15" x14ac:dyDescent="0.25">
      <c r="C239" s="127"/>
      <c r="I239" s="1"/>
      <c r="J239" s="97"/>
    </row>
    <row r="240" spans="3:10" ht="15" x14ac:dyDescent="0.25">
      <c r="C240" s="127"/>
      <c r="I240" s="1"/>
      <c r="J240" s="97"/>
    </row>
    <row r="241" spans="3:10" ht="15" x14ac:dyDescent="0.25">
      <c r="C241" s="127"/>
      <c r="I241" s="1"/>
      <c r="J241" s="97"/>
    </row>
    <row r="242" spans="3:10" ht="15" x14ac:dyDescent="0.25">
      <c r="C242" s="127"/>
      <c r="I242" s="1"/>
      <c r="J242" s="97"/>
    </row>
    <row r="243" spans="3:10" ht="15" x14ac:dyDescent="0.25">
      <c r="C243" s="127"/>
      <c r="I243" s="1"/>
      <c r="J243" s="97"/>
    </row>
    <row r="244" spans="3:10" ht="15" x14ac:dyDescent="0.25">
      <c r="C244" s="127"/>
      <c r="I244" s="1"/>
      <c r="J244" s="97"/>
    </row>
    <row r="245" spans="3:10" ht="15" x14ac:dyDescent="0.25">
      <c r="C245" s="127"/>
      <c r="I245" s="1"/>
      <c r="J245" s="97"/>
    </row>
    <row r="246" spans="3:10" ht="15" x14ac:dyDescent="0.25">
      <c r="C246" s="127"/>
      <c r="I246" s="1"/>
      <c r="J246" s="97"/>
    </row>
    <row r="247" spans="3:10" ht="15" x14ac:dyDescent="0.25">
      <c r="C247" s="127"/>
      <c r="I247" s="1"/>
      <c r="J247" s="97"/>
    </row>
    <row r="248" spans="3:10" ht="15" x14ac:dyDescent="0.25">
      <c r="C248" s="127"/>
      <c r="I248" s="1"/>
      <c r="J248" s="97"/>
    </row>
    <row r="249" spans="3:10" ht="15" x14ac:dyDescent="0.25">
      <c r="C249" s="127"/>
      <c r="I249" s="1"/>
      <c r="J249" s="97"/>
    </row>
    <row r="250" spans="3:10" ht="15" x14ac:dyDescent="0.25">
      <c r="C250" s="127"/>
      <c r="I250" s="1"/>
      <c r="J250" s="97"/>
    </row>
    <row r="251" spans="3:10" ht="15" x14ac:dyDescent="0.25">
      <c r="C251" s="127"/>
      <c r="I251" s="1"/>
      <c r="J251" s="97"/>
    </row>
    <row r="252" spans="3:10" ht="15" x14ac:dyDescent="0.25">
      <c r="C252" s="127"/>
      <c r="I252" s="1"/>
      <c r="J252" s="97"/>
    </row>
    <row r="253" spans="3:10" ht="15" x14ac:dyDescent="0.25">
      <c r="C253" s="127"/>
      <c r="I253" s="1"/>
      <c r="J253" s="97"/>
    </row>
    <row r="254" spans="3:10" ht="15" x14ac:dyDescent="0.25">
      <c r="C254" s="127"/>
      <c r="I254" s="1"/>
      <c r="J254" s="97"/>
    </row>
    <row r="255" spans="3:10" ht="15" x14ac:dyDescent="0.25">
      <c r="C255" s="127"/>
      <c r="I255" s="1"/>
      <c r="J255" s="97"/>
    </row>
    <row r="256" spans="3:10" ht="15" x14ac:dyDescent="0.25">
      <c r="C256" s="127"/>
      <c r="I256" s="1"/>
      <c r="J256" s="97"/>
    </row>
    <row r="257" spans="3:10" ht="15" x14ac:dyDescent="0.25">
      <c r="C257" s="127"/>
      <c r="I257" s="1"/>
      <c r="J257" s="97"/>
    </row>
    <row r="258" spans="3:10" ht="15" x14ac:dyDescent="0.25">
      <c r="C258" s="127"/>
      <c r="I258" s="1"/>
      <c r="J258" s="97"/>
    </row>
    <row r="259" spans="3:10" ht="15" x14ac:dyDescent="0.25">
      <c r="C259" s="127"/>
      <c r="I259" s="1"/>
      <c r="J259" s="97"/>
    </row>
    <row r="260" spans="3:10" ht="15" x14ac:dyDescent="0.25">
      <c r="C260" s="127"/>
      <c r="I260" s="1"/>
      <c r="J260" s="97"/>
    </row>
    <row r="261" spans="3:10" ht="15" x14ac:dyDescent="0.25">
      <c r="C261" s="127"/>
      <c r="I261" s="1"/>
      <c r="J261" s="97"/>
    </row>
    <row r="262" spans="3:10" ht="15" x14ac:dyDescent="0.25">
      <c r="C262" s="127"/>
      <c r="I262" s="1"/>
      <c r="J262" s="97"/>
    </row>
    <row r="263" spans="3:10" ht="15" x14ac:dyDescent="0.25">
      <c r="C263" s="127"/>
      <c r="I263" s="1"/>
      <c r="J263" s="97"/>
    </row>
    <row r="264" spans="3:10" ht="15" x14ac:dyDescent="0.25">
      <c r="C264" s="127"/>
      <c r="I264" s="1"/>
      <c r="J264" s="97"/>
    </row>
    <row r="265" spans="3:10" ht="15" x14ac:dyDescent="0.25">
      <c r="C265" s="127"/>
      <c r="I265" s="1"/>
      <c r="J265" s="97"/>
    </row>
    <row r="266" spans="3:10" ht="15" x14ac:dyDescent="0.25">
      <c r="C266" s="127"/>
      <c r="I266" s="1"/>
      <c r="J266" s="97"/>
    </row>
    <row r="267" spans="3:10" ht="15" x14ac:dyDescent="0.25">
      <c r="C267" s="127"/>
      <c r="I267" s="1"/>
      <c r="J267" s="97"/>
    </row>
    <row r="268" spans="3:10" ht="15" x14ac:dyDescent="0.25">
      <c r="C268" s="127"/>
      <c r="I268" s="1"/>
      <c r="J268" s="97"/>
    </row>
    <row r="269" spans="3:10" ht="15" x14ac:dyDescent="0.25">
      <c r="C269" s="127"/>
      <c r="I269" s="1"/>
      <c r="J269" s="97"/>
    </row>
    <row r="270" spans="3:10" ht="15" x14ac:dyDescent="0.25">
      <c r="C270" s="127"/>
      <c r="I270" s="1"/>
      <c r="J270" s="97"/>
    </row>
    <row r="271" spans="3:10" ht="15" x14ac:dyDescent="0.25">
      <c r="C271" s="127"/>
      <c r="I271" s="1"/>
      <c r="J271" s="97"/>
    </row>
    <row r="272" spans="3:10" ht="15" x14ac:dyDescent="0.25">
      <c r="C272" s="127"/>
      <c r="I272" s="1"/>
      <c r="J272" s="97"/>
    </row>
    <row r="273" spans="3:10" ht="15" x14ac:dyDescent="0.25">
      <c r="C273" s="127"/>
      <c r="I273" s="1"/>
      <c r="J273" s="97"/>
    </row>
    <row r="274" spans="3:10" ht="15" x14ac:dyDescent="0.25">
      <c r="C274" s="127"/>
      <c r="I274" s="1"/>
      <c r="J274" s="97"/>
    </row>
    <row r="275" spans="3:10" ht="15" x14ac:dyDescent="0.25">
      <c r="C275" s="127"/>
      <c r="I275" s="1"/>
      <c r="J275" s="97"/>
    </row>
    <row r="276" spans="3:10" ht="15" x14ac:dyDescent="0.25">
      <c r="C276" s="127"/>
      <c r="I276" s="1"/>
      <c r="J276" s="97"/>
    </row>
    <row r="277" spans="3:10" ht="15" x14ac:dyDescent="0.25">
      <c r="C277" s="127"/>
      <c r="I277" s="1"/>
      <c r="J277" s="97"/>
    </row>
    <row r="278" spans="3:10" ht="15" x14ac:dyDescent="0.25">
      <c r="C278" s="127"/>
      <c r="I278" s="1"/>
      <c r="J278" s="97"/>
    </row>
    <row r="279" spans="3:10" ht="15" x14ac:dyDescent="0.25">
      <c r="C279" s="127"/>
      <c r="I279" s="1"/>
      <c r="J279" s="97"/>
    </row>
    <row r="280" spans="3:10" ht="15" x14ac:dyDescent="0.25">
      <c r="C280" s="127"/>
      <c r="I280" s="1"/>
      <c r="J280" s="97"/>
    </row>
    <row r="281" spans="3:10" ht="15" x14ac:dyDescent="0.25">
      <c r="C281" s="127"/>
      <c r="I281" s="1"/>
      <c r="J281" s="97"/>
    </row>
    <row r="282" spans="3:10" ht="15" x14ac:dyDescent="0.25">
      <c r="C282" s="127"/>
      <c r="I282" s="1"/>
      <c r="J282" s="97"/>
    </row>
    <row r="283" spans="3:10" ht="15" x14ac:dyDescent="0.25">
      <c r="C283" s="127"/>
      <c r="I283" s="1"/>
      <c r="J283" s="97"/>
    </row>
    <row r="284" spans="3:10" ht="15" x14ac:dyDescent="0.25">
      <c r="C284" s="127"/>
      <c r="I284" s="1"/>
      <c r="J284" s="97"/>
    </row>
    <row r="285" spans="3:10" ht="15" x14ac:dyDescent="0.25">
      <c r="C285" s="127"/>
      <c r="I285" s="1"/>
      <c r="J285" s="97"/>
    </row>
    <row r="286" spans="3:10" ht="15" x14ac:dyDescent="0.25">
      <c r="C286" s="127"/>
      <c r="I286" s="1"/>
      <c r="J286" s="97"/>
    </row>
    <row r="287" spans="3:10" ht="15" x14ac:dyDescent="0.25">
      <c r="C287" s="127"/>
      <c r="I287" s="1"/>
      <c r="J287" s="97"/>
    </row>
    <row r="288" spans="3:10" ht="15" x14ac:dyDescent="0.25">
      <c r="C288" s="127"/>
      <c r="I288" s="1"/>
      <c r="J288" s="97"/>
    </row>
    <row r="289" spans="3:10" ht="15" x14ac:dyDescent="0.25">
      <c r="C289" s="127"/>
      <c r="I289" s="1"/>
      <c r="J289" s="97"/>
    </row>
    <row r="290" spans="3:10" ht="15" x14ac:dyDescent="0.25">
      <c r="C290" s="127"/>
      <c r="I290" s="1"/>
      <c r="J290" s="97"/>
    </row>
    <row r="291" spans="3:10" ht="15" x14ac:dyDescent="0.25">
      <c r="C291" s="127"/>
      <c r="I291" s="1"/>
      <c r="J291" s="97"/>
    </row>
    <row r="292" spans="3:10" ht="15" x14ac:dyDescent="0.25">
      <c r="C292" s="127"/>
      <c r="I292" s="1"/>
      <c r="J292" s="97"/>
    </row>
    <row r="293" spans="3:10" ht="15" x14ac:dyDescent="0.25">
      <c r="C293" s="127"/>
      <c r="I293" s="1"/>
      <c r="J293" s="97"/>
    </row>
    <row r="294" spans="3:10" ht="15" x14ac:dyDescent="0.25">
      <c r="C294" s="127"/>
      <c r="I294" s="1"/>
      <c r="J294" s="97"/>
    </row>
    <row r="295" spans="3:10" ht="15" x14ac:dyDescent="0.25">
      <c r="C295" s="127"/>
      <c r="I295" s="1"/>
      <c r="J295" s="97"/>
    </row>
    <row r="296" spans="3:10" ht="15" x14ac:dyDescent="0.25">
      <c r="C296" s="127"/>
      <c r="I296" s="1"/>
      <c r="J296" s="97"/>
    </row>
    <row r="297" spans="3:10" ht="15" x14ac:dyDescent="0.25">
      <c r="C297" s="127"/>
      <c r="I297" s="1"/>
      <c r="J297" s="97"/>
    </row>
    <row r="298" spans="3:10" ht="15" x14ac:dyDescent="0.25">
      <c r="C298" s="127"/>
      <c r="I298" s="1"/>
      <c r="J298" s="97"/>
    </row>
    <row r="299" spans="3:10" ht="15" x14ac:dyDescent="0.25">
      <c r="C299" s="127"/>
      <c r="I299" s="1"/>
      <c r="J299" s="97"/>
    </row>
    <row r="300" spans="3:10" ht="15" x14ac:dyDescent="0.25">
      <c r="C300" s="127"/>
      <c r="I300" s="1"/>
      <c r="J300" s="97"/>
    </row>
    <row r="301" spans="3:10" ht="15" x14ac:dyDescent="0.25">
      <c r="C301" s="127"/>
      <c r="I301" s="1"/>
      <c r="J301" s="97"/>
    </row>
    <row r="302" spans="3:10" ht="15" x14ac:dyDescent="0.25">
      <c r="C302" s="127"/>
      <c r="I302" s="1"/>
      <c r="J302" s="97"/>
    </row>
    <row r="303" spans="3:10" ht="15" x14ac:dyDescent="0.25">
      <c r="C303" s="127"/>
      <c r="I303" s="1"/>
      <c r="J303" s="97"/>
    </row>
    <row r="304" spans="3:10" ht="15" x14ac:dyDescent="0.25">
      <c r="C304" s="127"/>
      <c r="I304" s="1"/>
      <c r="J304" s="97"/>
    </row>
    <row r="305" spans="3:10" ht="15" x14ac:dyDescent="0.25">
      <c r="C305" s="127"/>
      <c r="I305" s="1"/>
      <c r="J305" s="97"/>
    </row>
    <row r="306" spans="3:10" ht="15" x14ac:dyDescent="0.25">
      <c r="C306" s="127"/>
      <c r="I306" s="1"/>
      <c r="J306" s="97"/>
    </row>
    <row r="307" spans="3:10" ht="15" x14ac:dyDescent="0.25">
      <c r="C307" s="127"/>
      <c r="I307" s="1"/>
      <c r="J307" s="97"/>
    </row>
    <row r="308" spans="3:10" ht="15" x14ac:dyDescent="0.25">
      <c r="C308" s="127"/>
      <c r="I308" s="1"/>
      <c r="J308" s="97"/>
    </row>
    <row r="309" spans="3:10" ht="15" x14ac:dyDescent="0.25">
      <c r="C309" s="127"/>
      <c r="I309" s="1"/>
      <c r="J309" s="97"/>
    </row>
    <row r="310" spans="3:10" ht="15" x14ac:dyDescent="0.25">
      <c r="C310" s="127"/>
      <c r="I310" s="1"/>
      <c r="J310" s="97"/>
    </row>
    <row r="311" spans="3:10" ht="15" x14ac:dyDescent="0.25">
      <c r="C311" s="127"/>
      <c r="I311" s="1"/>
      <c r="J311" s="97"/>
    </row>
    <row r="312" spans="3:10" ht="15" x14ac:dyDescent="0.25">
      <c r="C312" s="127"/>
      <c r="I312" s="1"/>
      <c r="J312" s="97"/>
    </row>
    <row r="313" spans="3:10" ht="15" x14ac:dyDescent="0.25">
      <c r="C313" s="127"/>
      <c r="I313" s="1"/>
      <c r="J313" s="97"/>
    </row>
    <row r="314" spans="3:10" ht="15" x14ac:dyDescent="0.25">
      <c r="C314" s="127"/>
      <c r="I314" s="1"/>
      <c r="J314" s="97"/>
    </row>
    <row r="315" spans="3:10" ht="15" x14ac:dyDescent="0.25">
      <c r="C315" s="127"/>
      <c r="I315" s="1"/>
      <c r="J315" s="97"/>
    </row>
    <row r="316" spans="3:10" ht="15" x14ac:dyDescent="0.25">
      <c r="C316" s="127"/>
      <c r="I316" s="1"/>
      <c r="J316" s="97"/>
    </row>
    <row r="317" spans="3:10" ht="15" x14ac:dyDescent="0.25">
      <c r="C317" s="127"/>
      <c r="I317" s="1"/>
      <c r="J317" s="97"/>
    </row>
    <row r="318" spans="3:10" ht="15" x14ac:dyDescent="0.25">
      <c r="C318" s="127"/>
      <c r="I318" s="1"/>
      <c r="J318" s="97"/>
    </row>
    <row r="319" spans="3:10" ht="15" x14ac:dyDescent="0.25">
      <c r="C319" s="127"/>
      <c r="I319" s="1"/>
      <c r="J319" s="97"/>
    </row>
    <row r="320" spans="3:10" ht="15" x14ac:dyDescent="0.25">
      <c r="C320" s="127"/>
      <c r="I320" s="1"/>
      <c r="J320" s="97"/>
    </row>
    <row r="321" spans="3:10" ht="15" x14ac:dyDescent="0.25">
      <c r="C321" s="127"/>
      <c r="I321" s="1"/>
      <c r="J321" s="97"/>
    </row>
    <row r="322" spans="3:10" ht="15" x14ac:dyDescent="0.25">
      <c r="C322" s="127"/>
      <c r="I322" s="1"/>
      <c r="J322" s="97"/>
    </row>
    <row r="323" spans="3:10" ht="15" x14ac:dyDescent="0.25">
      <c r="C323" s="127"/>
      <c r="I323" s="1"/>
      <c r="J323" s="97"/>
    </row>
    <row r="324" spans="3:10" ht="15" x14ac:dyDescent="0.25">
      <c r="C324" s="127"/>
      <c r="I324" s="1"/>
      <c r="J324" s="97"/>
    </row>
    <row r="325" spans="3:10" ht="15" x14ac:dyDescent="0.25">
      <c r="C325" s="127"/>
      <c r="I325" s="1"/>
      <c r="J325" s="97"/>
    </row>
    <row r="326" spans="3:10" ht="15" x14ac:dyDescent="0.25">
      <c r="C326" s="127"/>
      <c r="I326" s="1"/>
      <c r="J326" s="97"/>
    </row>
    <row r="327" spans="3:10" ht="15" x14ac:dyDescent="0.25">
      <c r="C327" s="127"/>
      <c r="I327" s="1"/>
      <c r="J327" s="97"/>
    </row>
    <row r="328" spans="3:10" ht="15" x14ac:dyDescent="0.25">
      <c r="C328" s="127"/>
      <c r="I328" s="1"/>
      <c r="J328" s="97"/>
    </row>
    <row r="329" spans="3:10" ht="15" x14ac:dyDescent="0.25">
      <c r="C329" s="127"/>
      <c r="I329" s="1"/>
      <c r="J329" s="97"/>
    </row>
    <row r="330" spans="3:10" ht="15" x14ac:dyDescent="0.25">
      <c r="C330" s="127"/>
      <c r="I330" s="1"/>
      <c r="J330" s="97"/>
    </row>
    <row r="331" spans="3:10" ht="15" x14ac:dyDescent="0.25">
      <c r="C331" s="127"/>
      <c r="I331" s="1"/>
      <c r="J331" s="97"/>
    </row>
    <row r="332" spans="3:10" ht="15" x14ac:dyDescent="0.25">
      <c r="C332" s="127"/>
      <c r="I332" s="1"/>
      <c r="J332" s="97"/>
    </row>
    <row r="333" spans="3:10" ht="15" x14ac:dyDescent="0.25">
      <c r="C333" s="127"/>
      <c r="I333" s="1"/>
      <c r="J333" s="97"/>
    </row>
    <row r="334" spans="3:10" ht="15" x14ac:dyDescent="0.25">
      <c r="C334" s="127"/>
      <c r="I334" s="1"/>
      <c r="J334" s="97"/>
    </row>
    <row r="335" spans="3:10" ht="15" x14ac:dyDescent="0.25">
      <c r="C335" s="127"/>
      <c r="I335" s="1"/>
      <c r="J335" s="97"/>
    </row>
    <row r="336" spans="3:10" ht="15" x14ac:dyDescent="0.25">
      <c r="C336" s="127"/>
      <c r="I336" s="1"/>
      <c r="J336" s="97"/>
    </row>
    <row r="337" spans="3:10" ht="15" x14ac:dyDescent="0.25">
      <c r="C337" s="127"/>
      <c r="I337" s="1"/>
      <c r="J337" s="97"/>
    </row>
    <row r="338" spans="3:10" ht="15" x14ac:dyDescent="0.25">
      <c r="C338" s="127"/>
      <c r="I338" s="1"/>
      <c r="J338" s="97"/>
    </row>
    <row r="339" spans="3:10" ht="15" x14ac:dyDescent="0.25">
      <c r="C339" s="127"/>
      <c r="I339" s="1"/>
      <c r="J339" s="97"/>
    </row>
    <row r="340" spans="3:10" ht="15" x14ac:dyDescent="0.25">
      <c r="C340" s="127"/>
      <c r="I340" s="1"/>
      <c r="J340" s="97"/>
    </row>
    <row r="341" spans="3:10" ht="15" x14ac:dyDescent="0.25">
      <c r="C341" s="127"/>
      <c r="I341" s="1"/>
      <c r="J341" s="97"/>
    </row>
    <row r="342" spans="3:10" ht="15" x14ac:dyDescent="0.25">
      <c r="C342" s="127"/>
      <c r="I342" s="1"/>
      <c r="J342" s="97"/>
    </row>
    <row r="343" spans="3:10" ht="15" x14ac:dyDescent="0.25">
      <c r="C343" s="127"/>
      <c r="I343" s="1"/>
      <c r="J343" s="97"/>
    </row>
    <row r="344" spans="3:10" ht="15" x14ac:dyDescent="0.25">
      <c r="C344" s="127"/>
      <c r="I344" s="1"/>
      <c r="J344" s="97"/>
    </row>
    <row r="345" spans="3:10" ht="15" x14ac:dyDescent="0.25">
      <c r="C345" s="127"/>
      <c r="I345" s="1"/>
      <c r="J345" s="97"/>
    </row>
    <row r="346" spans="3:10" ht="15" x14ac:dyDescent="0.25">
      <c r="C346" s="127"/>
      <c r="I346" s="1"/>
      <c r="J346" s="97"/>
    </row>
    <row r="347" spans="3:10" ht="15" x14ac:dyDescent="0.25">
      <c r="C347" s="127"/>
      <c r="I347" s="1"/>
      <c r="J347" s="97"/>
    </row>
    <row r="348" spans="3:10" ht="15" x14ac:dyDescent="0.25">
      <c r="C348" s="127"/>
      <c r="I348" s="1"/>
      <c r="J348" s="97"/>
    </row>
    <row r="349" spans="3:10" ht="15" x14ac:dyDescent="0.25">
      <c r="C349" s="127"/>
      <c r="I349" s="1"/>
      <c r="J349" s="97"/>
    </row>
    <row r="350" spans="3:10" ht="15" x14ac:dyDescent="0.25">
      <c r="C350" s="127"/>
      <c r="I350" s="1"/>
      <c r="J350" s="97"/>
    </row>
    <row r="351" spans="3:10" ht="15" x14ac:dyDescent="0.25">
      <c r="C351" s="127"/>
      <c r="I351" s="1"/>
      <c r="J351" s="97"/>
    </row>
    <row r="352" spans="3:10" ht="15" x14ac:dyDescent="0.25">
      <c r="C352" s="127"/>
      <c r="I352" s="1"/>
      <c r="J352" s="97"/>
    </row>
    <row r="353" spans="3:10" ht="15" x14ac:dyDescent="0.25">
      <c r="C353" s="127"/>
      <c r="I353" s="1"/>
      <c r="J353" s="97"/>
    </row>
    <row r="354" spans="3:10" ht="15" x14ac:dyDescent="0.25">
      <c r="C354" s="127"/>
      <c r="I354" s="1"/>
      <c r="J354" s="97"/>
    </row>
    <row r="355" spans="3:10" ht="15" x14ac:dyDescent="0.25">
      <c r="C355" s="127"/>
      <c r="I355" s="1"/>
      <c r="J355" s="97"/>
    </row>
    <row r="356" spans="3:10" ht="15" x14ac:dyDescent="0.25">
      <c r="C356" s="127"/>
      <c r="I356" s="1"/>
      <c r="J356" s="97"/>
    </row>
    <row r="357" spans="3:10" ht="15" x14ac:dyDescent="0.25">
      <c r="C357" s="127"/>
      <c r="I357" s="1"/>
      <c r="J357" s="97"/>
    </row>
    <row r="358" spans="3:10" ht="15" x14ac:dyDescent="0.25">
      <c r="C358" s="127"/>
      <c r="I358" s="1"/>
      <c r="J358" s="97"/>
    </row>
    <row r="359" spans="3:10" ht="15" x14ac:dyDescent="0.25">
      <c r="C359" s="127"/>
      <c r="I359" s="1"/>
      <c r="J359" s="97"/>
    </row>
    <row r="360" spans="3:10" ht="15" x14ac:dyDescent="0.25">
      <c r="C360" s="127"/>
      <c r="I360" s="1"/>
      <c r="J360" s="97"/>
    </row>
    <row r="361" spans="3:10" ht="15" x14ac:dyDescent="0.25">
      <c r="C361" s="127"/>
      <c r="I361" s="1"/>
      <c r="J361" s="97"/>
    </row>
    <row r="362" spans="3:10" ht="15" x14ac:dyDescent="0.25">
      <c r="C362" s="127"/>
      <c r="I362" s="1"/>
      <c r="J362" s="97"/>
    </row>
    <row r="363" spans="3:10" ht="15" x14ac:dyDescent="0.25">
      <c r="C363" s="127"/>
      <c r="I363" s="1"/>
      <c r="J363" s="97"/>
    </row>
    <row r="364" spans="3:10" ht="15" x14ac:dyDescent="0.25">
      <c r="C364" s="127"/>
      <c r="I364" s="1"/>
      <c r="J364" s="97"/>
    </row>
    <row r="365" spans="3:10" ht="15" x14ac:dyDescent="0.25">
      <c r="C365" s="127"/>
      <c r="I365" s="1"/>
      <c r="J365" s="97"/>
    </row>
    <row r="366" spans="3:10" ht="15" x14ac:dyDescent="0.25">
      <c r="C366" s="127"/>
      <c r="I366" s="1"/>
      <c r="J366" s="97"/>
    </row>
    <row r="367" spans="3:10" ht="15" x14ac:dyDescent="0.25">
      <c r="C367" s="127"/>
      <c r="I367" s="1"/>
      <c r="J367" s="97"/>
    </row>
    <row r="368" spans="3:10" ht="15" x14ac:dyDescent="0.25">
      <c r="C368" s="127"/>
      <c r="I368" s="1"/>
      <c r="J368" s="97"/>
    </row>
    <row r="369" spans="3:10" ht="15" x14ac:dyDescent="0.25">
      <c r="C369" s="127"/>
      <c r="I369" s="1"/>
      <c r="J369" s="97"/>
    </row>
    <row r="370" spans="3:10" ht="15" x14ac:dyDescent="0.25">
      <c r="C370" s="127"/>
      <c r="I370" s="1"/>
      <c r="J370" s="97"/>
    </row>
    <row r="371" spans="3:10" ht="15" x14ac:dyDescent="0.25">
      <c r="C371" s="127"/>
      <c r="I371" s="1"/>
      <c r="J371" s="97"/>
    </row>
    <row r="372" spans="3:10" ht="15" x14ac:dyDescent="0.25">
      <c r="C372" s="127"/>
      <c r="I372" s="1"/>
      <c r="J372" s="97"/>
    </row>
    <row r="373" spans="3:10" ht="15" x14ac:dyDescent="0.25">
      <c r="C373" s="127"/>
      <c r="I373" s="1"/>
      <c r="J373" s="97"/>
    </row>
    <row r="374" spans="3:10" ht="15" x14ac:dyDescent="0.25">
      <c r="C374" s="127"/>
      <c r="I374" s="1"/>
      <c r="J374" s="97"/>
    </row>
    <row r="375" spans="3:10" ht="15" x14ac:dyDescent="0.25">
      <c r="C375" s="127"/>
      <c r="I375" s="1"/>
      <c r="J375" s="97"/>
    </row>
    <row r="376" spans="3:10" ht="15" x14ac:dyDescent="0.25">
      <c r="C376" s="127"/>
      <c r="I376" s="1"/>
      <c r="J376" s="97"/>
    </row>
    <row r="377" spans="3:10" ht="15" x14ac:dyDescent="0.25">
      <c r="C377" s="127"/>
      <c r="I377" s="1"/>
      <c r="J377" s="97"/>
    </row>
    <row r="378" spans="3:10" ht="15" x14ac:dyDescent="0.25">
      <c r="C378" s="127"/>
      <c r="I378" s="1"/>
      <c r="J378" s="97"/>
    </row>
    <row r="379" spans="3:10" ht="15" x14ac:dyDescent="0.25">
      <c r="C379" s="127"/>
      <c r="I379" s="1"/>
      <c r="J379" s="97"/>
    </row>
    <row r="380" spans="3:10" ht="15" x14ac:dyDescent="0.25">
      <c r="C380" s="127"/>
      <c r="I380" s="1"/>
      <c r="J380" s="97"/>
    </row>
    <row r="381" spans="3:10" ht="15" x14ac:dyDescent="0.25">
      <c r="C381" s="127"/>
      <c r="I381" s="1"/>
      <c r="J381" s="97"/>
    </row>
    <row r="382" spans="3:10" ht="15" x14ac:dyDescent="0.25">
      <c r="C382" s="127"/>
      <c r="I382" s="1"/>
      <c r="J382" s="97"/>
    </row>
    <row r="383" spans="3:10" ht="15" x14ac:dyDescent="0.25">
      <c r="C383" s="127"/>
      <c r="I383" s="1"/>
      <c r="J383" s="97"/>
    </row>
    <row r="384" spans="3:10" ht="15" x14ac:dyDescent="0.25">
      <c r="C384" s="127"/>
      <c r="I384" s="1"/>
      <c r="J384" s="97"/>
    </row>
    <row r="385" spans="3:10" ht="15" x14ac:dyDescent="0.25">
      <c r="C385" s="127"/>
      <c r="I385" s="1"/>
      <c r="J385" s="97"/>
    </row>
    <row r="386" spans="3:10" ht="15" x14ac:dyDescent="0.25">
      <c r="C386" s="127"/>
      <c r="I386" s="1"/>
      <c r="J386" s="97"/>
    </row>
    <row r="387" spans="3:10" ht="15" x14ac:dyDescent="0.25">
      <c r="C387" s="127"/>
      <c r="I387" s="1"/>
      <c r="J387" s="97"/>
    </row>
    <row r="388" spans="3:10" ht="15" x14ac:dyDescent="0.25">
      <c r="C388" s="127"/>
      <c r="I388" s="1"/>
      <c r="J388" s="97"/>
    </row>
    <row r="389" spans="3:10" ht="15" x14ac:dyDescent="0.25">
      <c r="C389" s="127"/>
      <c r="I389" s="1"/>
      <c r="J389" s="97"/>
    </row>
    <row r="390" spans="3:10" ht="15" x14ac:dyDescent="0.25">
      <c r="C390" s="127"/>
      <c r="I390" s="1"/>
      <c r="J390" s="97"/>
    </row>
    <row r="391" spans="3:10" ht="15" x14ac:dyDescent="0.25">
      <c r="C391" s="127"/>
      <c r="I391" s="1"/>
      <c r="J391" s="97"/>
    </row>
    <row r="392" spans="3:10" ht="15" x14ac:dyDescent="0.25">
      <c r="C392" s="127"/>
      <c r="I392" s="1"/>
      <c r="J392" s="97"/>
    </row>
    <row r="393" spans="3:10" ht="15" x14ac:dyDescent="0.25">
      <c r="C393" s="127"/>
      <c r="I393" s="1"/>
      <c r="J393" s="97"/>
    </row>
    <row r="394" spans="3:10" ht="15" x14ac:dyDescent="0.25">
      <c r="C394" s="127"/>
      <c r="I394" s="1"/>
      <c r="J394" s="97"/>
    </row>
    <row r="395" spans="3:10" ht="15" x14ac:dyDescent="0.25">
      <c r="C395" s="127"/>
      <c r="I395" s="1"/>
      <c r="J395" s="97"/>
    </row>
    <row r="396" spans="3:10" ht="15" x14ac:dyDescent="0.25">
      <c r="C396" s="127"/>
      <c r="I396" s="1"/>
      <c r="J396" s="97"/>
    </row>
    <row r="397" spans="3:10" ht="15" x14ac:dyDescent="0.25">
      <c r="C397" s="127"/>
      <c r="I397" s="1"/>
      <c r="J397" s="97"/>
    </row>
    <row r="398" spans="3:10" ht="15" x14ac:dyDescent="0.25">
      <c r="C398" s="127"/>
      <c r="I398" s="1"/>
      <c r="J398" s="97"/>
    </row>
    <row r="399" spans="3:10" ht="15" x14ac:dyDescent="0.25">
      <c r="C399" s="127"/>
      <c r="I399" s="1"/>
      <c r="J399" s="97"/>
    </row>
    <row r="400" spans="3:10" ht="15" x14ac:dyDescent="0.25">
      <c r="C400" s="127"/>
      <c r="I400" s="1"/>
      <c r="J400" s="97"/>
    </row>
    <row r="401" spans="3:10" ht="15" x14ac:dyDescent="0.25">
      <c r="C401" s="127"/>
      <c r="I401" s="1"/>
      <c r="J401" s="97"/>
    </row>
    <row r="402" spans="3:10" ht="15" x14ac:dyDescent="0.25">
      <c r="C402" s="127"/>
      <c r="I402" s="1"/>
      <c r="J402" s="97"/>
    </row>
    <row r="403" spans="3:10" ht="15" x14ac:dyDescent="0.25">
      <c r="C403" s="127"/>
      <c r="I403" s="1"/>
      <c r="J403" s="97"/>
    </row>
    <row r="404" spans="3:10" ht="15" x14ac:dyDescent="0.25">
      <c r="C404" s="127"/>
      <c r="I404" s="1"/>
      <c r="J404" s="97"/>
    </row>
    <row r="405" spans="3:10" ht="15" x14ac:dyDescent="0.25">
      <c r="C405" s="127"/>
      <c r="I405" s="1"/>
      <c r="J405" s="97"/>
    </row>
    <row r="406" spans="3:10" ht="15" x14ac:dyDescent="0.25">
      <c r="C406" s="127"/>
      <c r="I406" s="1"/>
      <c r="J406" s="97"/>
    </row>
    <row r="407" spans="3:10" ht="15" x14ac:dyDescent="0.25">
      <c r="C407" s="127"/>
      <c r="I407" s="1"/>
      <c r="J407" s="97"/>
    </row>
    <row r="408" spans="3:10" ht="15" x14ac:dyDescent="0.25">
      <c r="C408" s="127"/>
      <c r="I408" s="1"/>
      <c r="J408" s="97"/>
    </row>
    <row r="409" spans="3:10" ht="15" x14ac:dyDescent="0.25">
      <c r="C409" s="127"/>
      <c r="I409" s="1"/>
      <c r="J409" s="97"/>
    </row>
    <row r="410" spans="3:10" ht="15" x14ac:dyDescent="0.25">
      <c r="C410" s="127"/>
      <c r="I410" s="1"/>
      <c r="J410" s="97"/>
    </row>
    <row r="411" spans="3:10" ht="15" x14ac:dyDescent="0.25">
      <c r="C411" s="127"/>
      <c r="I411" s="1"/>
      <c r="J411" s="97"/>
    </row>
    <row r="412" spans="3:10" ht="15" x14ac:dyDescent="0.25">
      <c r="C412" s="127"/>
      <c r="I412" s="1"/>
      <c r="J412" s="97"/>
    </row>
    <row r="413" spans="3:10" ht="15" x14ac:dyDescent="0.25">
      <c r="C413" s="127"/>
      <c r="I413" s="1"/>
      <c r="J413" s="97"/>
    </row>
    <row r="414" spans="3:10" ht="15" x14ac:dyDescent="0.25">
      <c r="C414" s="127"/>
      <c r="I414" s="1"/>
      <c r="J414" s="97"/>
    </row>
    <row r="415" spans="3:10" ht="15" x14ac:dyDescent="0.25">
      <c r="C415" s="127"/>
      <c r="I415" s="1"/>
      <c r="J415" s="97"/>
    </row>
    <row r="416" spans="3:10" ht="15" x14ac:dyDescent="0.25">
      <c r="C416" s="127"/>
      <c r="I416" s="1"/>
      <c r="J416" s="97"/>
    </row>
    <row r="417" spans="3:10" ht="15" x14ac:dyDescent="0.25">
      <c r="C417" s="127"/>
      <c r="I417" s="1"/>
      <c r="J417" s="97"/>
    </row>
    <row r="418" spans="3:10" ht="15" x14ac:dyDescent="0.25">
      <c r="C418" s="127"/>
      <c r="I418" s="1"/>
      <c r="J418" s="97"/>
    </row>
    <row r="419" spans="3:10" ht="15" x14ac:dyDescent="0.25">
      <c r="C419" s="127"/>
      <c r="I419" s="1"/>
      <c r="J419" s="97"/>
    </row>
    <row r="420" spans="3:10" ht="15" x14ac:dyDescent="0.25">
      <c r="C420" s="127"/>
      <c r="I420" s="1"/>
      <c r="J420" s="97"/>
    </row>
    <row r="421" spans="3:10" ht="15" x14ac:dyDescent="0.25">
      <c r="C421" s="127"/>
      <c r="I421" s="1"/>
      <c r="J421" s="97"/>
    </row>
    <row r="422" spans="3:10" ht="15" x14ac:dyDescent="0.25">
      <c r="C422" s="127"/>
      <c r="I422" s="1"/>
      <c r="J422" s="97"/>
    </row>
    <row r="423" spans="3:10" ht="15" x14ac:dyDescent="0.25">
      <c r="C423" s="127"/>
      <c r="I423" s="1"/>
      <c r="J423" s="97"/>
    </row>
    <row r="424" spans="3:10" ht="15" x14ac:dyDescent="0.25">
      <c r="C424" s="127"/>
      <c r="I424" s="1"/>
      <c r="J424" s="97"/>
    </row>
    <row r="425" spans="3:10" ht="15" x14ac:dyDescent="0.25">
      <c r="C425" s="127"/>
      <c r="I425" s="1"/>
      <c r="J425" s="97"/>
    </row>
    <row r="426" spans="3:10" ht="15" x14ac:dyDescent="0.25">
      <c r="C426" s="127"/>
      <c r="I426" s="1"/>
      <c r="J426" s="97"/>
    </row>
    <row r="427" spans="3:10" ht="15" x14ac:dyDescent="0.25">
      <c r="C427" s="127"/>
      <c r="I427" s="1"/>
      <c r="J427" s="97"/>
    </row>
    <row r="428" spans="3:10" ht="15" x14ac:dyDescent="0.25">
      <c r="C428" s="127"/>
      <c r="I428" s="1"/>
      <c r="J428" s="97"/>
    </row>
    <row r="429" spans="3:10" ht="15" x14ac:dyDescent="0.25">
      <c r="C429" s="127"/>
      <c r="I429" s="1"/>
      <c r="J429" s="97"/>
    </row>
    <row r="430" spans="3:10" ht="15" x14ac:dyDescent="0.25">
      <c r="C430" s="127"/>
      <c r="I430" s="1"/>
      <c r="J430" s="97"/>
    </row>
    <row r="431" spans="3:10" ht="15" x14ac:dyDescent="0.25">
      <c r="C431" s="127"/>
      <c r="I431" s="1"/>
      <c r="J431" s="97"/>
    </row>
    <row r="432" spans="3:10" ht="15" x14ac:dyDescent="0.25">
      <c r="C432" s="127"/>
      <c r="I432" s="1"/>
      <c r="J432" s="97"/>
    </row>
    <row r="433" spans="3:10" ht="15" x14ac:dyDescent="0.25">
      <c r="C433" s="127"/>
      <c r="I433" s="1"/>
      <c r="J433" s="97"/>
    </row>
    <row r="434" spans="3:10" ht="15" x14ac:dyDescent="0.25">
      <c r="C434" s="127"/>
      <c r="I434" s="1"/>
      <c r="J434" s="97"/>
    </row>
    <row r="435" spans="3:10" ht="15" x14ac:dyDescent="0.25">
      <c r="C435" s="127"/>
      <c r="I435" s="1"/>
      <c r="J435" s="97"/>
    </row>
    <row r="436" spans="3:10" ht="15" x14ac:dyDescent="0.25">
      <c r="C436" s="127"/>
      <c r="I436" s="1"/>
      <c r="J436" s="97"/>
    </row>
    <row r="437" spans="3:10" ht="15" x14ac:dyDescent="0.25">
      <c r="C437" s="127"/>
      <c r="I437" s="1"/>
      <c r="J437" s="97"/>
    </row>
    <row r="438" spans="3:10" ht="15" x14ac:dyDescent="0.25">
      <c r="C438" s="127"/>
      <c r="I438" s="1"/>
      <c r="J438" s="97"/>
    </row>
    <row r="439" spans="3:10" ht="15" x14ac:dyDescent="0.25">
      <c r="C439" s="127"/>
      <c r="I439" s="1"/>
      <c r="J439" s="97"/>
    </row>
    <row r="440" spans="3:10" ht="15" x14ac:dyDescent="0.25">
      <c r="C440" s="127"/>
      <c r="I440" s="1"/>
      <c r="J440" s="97"/>
    </row>
    <row r="441" spans="3:10" ht="15" x14ac:dyDescent="0.25">
      <c r="C441" s="127"/>
      <c r="I441" s="1"/>
      <c r="J441" s="97"/>
    </row>
    <row r="442" spans="3:10" ht="15" x14ac:dyDescent="0.25">
      <c r="C442" s="127"/>
      <c r="I442" s="1"/>
      <c r="J442" s="97"/>
    </row>
    <row r="443" spans="3:10" ht="15" x14ac:dyDescent="0.25">
      <c r="C443" s="127"/>
      <c r="I443" s="1"/>
      <c r="J443" s="97"/>
    </row>
    <row r="444" spans="3:10" ht="15" x14ac:dyDescent="0.25">
      <c r="C444" s="127"/>
      <c r="I444" s="1"/>
      <c r="J444" s="97"/>
    </row>
    <row r="445" spans="3:10" ht="15" x14ac:dyDescent="0.25">
      <c r="C445" s="127"/>
      <c r="I445" s="1"/>
      <c r="J445" s="97"/>
    </row>
    <row r="446" spans="3:10" ht="15" x14ac:dyDescent="0.25">
      <c r="C446" s="127"/>
      <c r="I446" s="1"/>
      <c r="J446" s="97"/>
    </row>
    <row r="447" spans="3:10" ht="15" x14ac:dyDescent="0.25">
      <c r="C447" s="127"/>
      <c r="I447" s="1"/>
      <c r="J447" s="97"/>
    </row>
    <row r="448" spans="3:10" ht="15" x14ac:dyDescent="0.25">
      <c r="C448" s="127"/>
      <c r="I448" s="1"/>
      <c r="J448" s="97"/>
    </row>
    <row r="449" spans="3:10" ht="15" x14ac:dyDescent="0.25">
      <c r="C449" s="127"/>
      <c r="I449" s="1"/>
      <c r="J449" s="97"/>
    </row>
    <row r="450" spans="3:10" ht="15" x14ac:dyDescent="0.25">
      <c r="C450" s="127"/>
      <c r="I450" s="1"/>
      <c r="J450" s="97"/>
    </row>
    <row r="451" spans="3:10" ht="15" x14ac:dyDescent="0.25">
      <c r="C451" s="127"/>
      <c r="I451" s="1"/>
      <c r="J451" s="97"/>
    </row>
    <row r="452" spans="3:10" ht="15" x14ac:dyDescent="0.25">
      <c r="C452" s="127"/>
      <c r="I452" s="1"/>
      <c r="J452" s="97"/>
    </row>
    <row r="453" spans="3:10" ht="15" x14ac:dyDescent="0.25">
      <c r="C453" s="127"/>
      <c r="I453" s="1"/>
      <c r="J453" s="97"/>
    </row>
    <row r="454" spans="3:10" ht="15" x14ac:dyDescent="0.25">
      <c r="C454" s="127"/>
      <c r="I454" s="1"/>
      <c r="J454" s="97"/>
    </row>
    <row r="455" spans="3:10" ht="15" x14ac:dyDescent="0.25">
      <c r="C455" s="127"/>
      <c r="I455" s="1"/>
      <c r="J455" s="97"/>
    </row>
    <row r="456" spans="3:10" ht="15" x14ac:dyDescent="0.25">
      <c r="C456" s="127"/>
      <c r="I456" s="1"/>
      <c r="J456" s="97"/>
    </row>
    <row r="457" spans="3:10" ht="15" x14ac:dyDescent="0.25">
      <c r="C457" s="127"/>
      <c r="I457" s="1"/>
      <c r="J457" s="97"/>
    </row>
    <row r="458" spans="3:10" ht="15" x14ac:dyDescent="0.25">
      <c r="C458" s="127"/>
      <c r="I458" s="1"/>
      <c r="J458" s="97"/>
    </row>
    <row r="459" spans="3:10" ht="15" x14ac:dyDescent="0.25">
      <c r="C459" s="127"/>
      <c r="I459" s="1"/>
      <c r="J459" s="97"/>
    </row>
    <row r="460" spans="3:10" ht="15" x14ac:dyDescent="0.25">
      <c r="C460" s="127"/>
      <c r="I460" s="1"/>
      <c r="J460" s="97"/>
    </row>
    <row r="461" spans="3:10" ht="15" x14ac:dyDescent="0.25">
      <c r="C461" s="127"/>
      <c r="I461" s="1"/>
      <c r="J461" s="97"/>
    </row>
    <row r="462" spans="3:10" ht="15" x14ac:dyDescent="0.25">
      <c r="C462" s="127"/>
      <c r="I462" s="1"/>
      <c r="J462" s="97"/>
    </row>
    <row r="463" spans="3:10" ht="15" x14ac:dyDescent="0.25">
      <c r="C463" s="127"/>
      <c r="I463" s="1"/>
      <c r="J463" s="97"/>
    </row>
    <row r="464" spans="3:10" ht="15" x14ac:dyDescent="0.25">
      <c r="C464" s="127"/>
      <c r="I464" s="1"/>
      <c r="J464" s="97"/>
    </row>
    <row r="465" spans="3:10" ht="15" x14ac:dyDescent="0.25">
      <c r="C465" s="127"/>
      <c r="I465" s="1"/>
      <c r="J465" s="97"/>
    </row>
    <row r="466" spans="3:10" ht="15" x14ac:dyDescent="0.25">
      <c r="C466" s="127"/>
      <c r="I466" s="1"/>
      <c r="J466" s="97"/>
    </row>
    <row r="467" spans="3:10" ht="15" x14ac:dyDescent="0.25">
      <c r="C467" s="127"/>
      <c r="I467" s="1"/>
      <c r="J467" s="97"/>
    </row>
    <row r="468" spans="3:10" ht="15" x14ac:dyDescent="0.25">
      <c r="C468" s="127"/>
      <c r="I468" s="1"/>
      <c r="J468" s="97"/>
    </row>
    <row r="469" spans="3:10" ht="15" x14ac:dyDescent="0.25">
      <c r="C469" s="127"/>
      <c r="I469" s="1"/>
      <c r="J469" s="97"/>
    </row>
    <row r="470" spans="3:10" ht="15" x14ac:dyDescent="0.25">
      <c r="C470" s="127"/>
      <c r="I470" s="1"/>
      <c r="J470" s="97"/>
    </row>
    <row r="471" spans="3:10" ht="15" x14ac:dyDescent="0.25">
      <c r="C471" s="127"/>
      <c r="I471" s="1"/>
      <c r="J471" s="97"/>
    </row>
    <row r="472" spans="3:10" ht="15" x14ac:dyDescent="0.25">
      <c r="C472" s="127"/>
      <c r="I472" s="1"/>
      <c r="J472" s="97"/>
    </row>
    <row r="473" spans="3:10" ht="15" x14ac:dyDescent="0.25">
      <c r="C473" s="127"/>
      <c r="I473" s="1"/>
      <c r="J473" s="97"/>
    </row>
    <row r="474" spans="3:10" ht="15" x14ac:dyDescent="0.25">
      <c r="C474" s="127"/>
      <c r="I474" s="1"/>
      <c r="J474" s="97"/>
    </row>
    <row r="475" spans="3:10" ht="15" x14ac:dyDescent="0.25">
      <c r="C475" s="127"/>
      <c r="I475" s="1"/>
      <c r="J475" s="97"/>
    </row>
    <row r="476" spans="3:10" ht="15" x14ac:dyDescent="0.25">
      <c r="C476" s="127"/>
      <c r="I476" s="1"/>
      <c r="J476" s="97"/>
    </row>
    <row r="477" spans="3:10" ht="15" x14ac:dyDescent="0.25">
      <c r="C477" s="127"/>
      <c r="I477" s="1"/>
      <c r="J477" s="97"/>
    </row>
    <row r="478" spans="3:10" ht="15" x14ac:dyDescent="0.25">
      <c r="C478" s="127"/>
      <c r="I478" s="1"/>
      <c r="J478" s="97"/>
    </row>
    <row r="479" spans="3:10" ht="15" x14ac:dyDescent="0.25">
      <c r="C479" s="127"/>
      <c r="I479" s="1"/>
      <c r="J479" s="97"/>
    </row>
    <row r="480" spans="3:10" ht="15" x14ac:dyDescent="0.25">
      <c r="C480" s="127"/>
      <c r="I480" s="1"/>
      <c r="J480" s="97"/>
    </row>
    <row r="481" spans="3:10" ht="15" x14ac:dyDescent="0.25">
      <c r="C481" s="127"/>
      <c r="I481" s="1"/>
      <c r="J481" s="97"/>
    </row>
    <row r="482" spans="3:10" ht="15" x14ac:dyDescent="0.25">
      <c r="C482" s="127"/>
      <c r="I482" s="1"/>
      <c r="J482" s="97"/>
    </row>
    <row r="483" spans="3:10" ht="15" x14ac:dyDescent="0.25">
      <c r="C483" s="127"/>
      <c r="I483" s="1"/>
      <c r="J483" s="97"/>
    </row>
    <row r="484" spans="3:10" ht="15" x14ac:dyDescent="0.25">
      <c r="C484" s="127"/>
      <c r="I484" s="1"/>
      <c r="J484" s="97"/>
    </row>
    <row r="485" spans="3:10" ht="15" x14ac:dyDescent="0.25">
      <c r="C485" s="127"/>
      <c r="I485" s="1"/>
      <c r="J485" s="97"/>
    </row>
    <row r="486" spans="3:10" ht="15" x14ac:dyDescent="0.25">
      <c r="C486" s="127"/>
      <c r="I486" s="1"/>
      <c r="J486" s="97"/>
    </row>
    <row r="487" spans="3:10" ht="15" x14ac:dyDescent="0.25">
      <c r="C487" s="127"/>
      <c r="I487" s="1"/>
      <c r="J487" s="97"/>
    </row>
    <row r="488" spans="3:10" ht="15" x14ac:dyDescent="0.25">
      <c r="C488" s="127"/>
      <c r="I488" s="1"/>
      <c r="J488" s="97"/>
    </row>
    <row r="489" spans="3:10" ht="15" x14ac:dyDescent="0.25">
      <c r="C489" s="127"/>
      <c r="I489" s="1"/>
      <c r="J489" s="97"/>
    </row>
    <row r="490" spans="3:10" ht="15" x14ac:dyDescent="0.25">
      <c r="C490" s="127"/>
      <c r="I490" s="1"/>
      <c r="J490" s="97"/>
    </row>
    <row r="491" spans="3:10" ht="15" x14ac:dyDescent="0.25">
      <c r="C491" s="127"/>
      <c r="I491" s="1"/>
      <c r="J491" s="97"/>
    </row>
    <row r="492" spans="3:10" ht="15" x14ac:dyDescent="0.25">
      <c r="C492" s="127"/>
      <c r="I492" s="1"/>
      <c r="J492" s="97"/>
    </row>
    <row r="493" spans="3:10" ht="15" x14ac:dyDescent="0.25">
      <c r="C493" s="127"/>
      <c r="I493" s="1"/>
      <c r="J493" s="97"/>
    </row>
    <row r="494" spans="3:10" ht="15" x14ac:dyDescent="0.25">
      <c r="C494" s="127"/>
      <c r="I494" s="1"/>
      <c r="J494" s="97"/>
    </row>
    <row r="495" spans="3:10" ht="15" x14ac:dyDescent="0.25">
      <c r="C495" s="127"/>
      <c r="I495" s="1"/>
      <c r="J495" s="97"/>
    </row>
    <row r="496" spans="3:10" ht="15" x14ac:dyDescent="0.25">
      <c r="C496" s="127"/>
      <c r="I496" s="1"/>
      <c r="J496" s="97"/>
    </row>
    <row r="497" spans="3:10" ht="15" x14ac:dyDescent="0.25">
      <c r="C497" s="127"/>
      <c r="I497" s="1"/>
      <c r="J497" s="97"/>
    </row>
    <row r="498" spans="3:10" ht="15" x14ac:dyDescent="0.25">
      <c r="C498" s="127"/>
      <c r="I498" s="1"/>
      <c r="J498" s="97"/>
    </row>
    <row r="499" spans="3:10" ht="15" x14ac:dyDescent="0.25">
      <c r="C499" s="127"/>
      <c r="I499" s="1"/>
      <c r="J499" s="97"/>
    </row>
    <row r="500" spans="3:10" ht="15" x14ac:dyDescent="0.25">
      <c r="C500" s="127"/>
      <c r="I500" s="1"/>
      <c r="J500" s="97"/>
    </row>
    <row r="501" spans="3:10" ht="15" x14ac:dyDescent="0.25">
      <c r="C501" s="127"/>
      <c r="I501" s="1"/>
      <c r="J501" s="97"/>
    </row>
    <row r="502" spans="3:10" ht="15" x14ac:dyDescent="0.25">
      <c r="C502" s="127"/>
      <c r="I502" s="1"/>
      <c r="J502" s="97"/>
    </row>
    <row r="503" spans="3:10" ht="15" x14ac:dyDescent="0.25">
      <c r="C503" s="127"/>
      <c r="I503" s="1"/>
      <c r="J503" s="97"/>
    </row>
    <row r="504" spans="3:10" ht="15" x14ac:dyDescent="0.25">
      <c r="C504" s="127"/>
      <c r="I504" s="1"/>
      <c r="J504" s="97"/>
    </row>
    <row r="505" spans="3:10" ht="15" x14ac:dyDescent="0.25">
      <c r="C505" s="127"/>
      <c r="I505" s="1"/>
      <c r="J505" s="97"/>
    </row>
    <row r="506" spans="3:10" ht="15" x14ac:dyDescent="0.25">
      <c r="C506" s="127"/>
      <c r="I506" s="1"/>
      <c r="J506" s="97"/>
    </row>
    <row r="507" spans="3:10" ht="15" x14ac:dyDescent="0.25">
      <c r="C507" s="127"/>
      <c r="I507" s="1"/>
      <c r="J507" s="97"/>
    </row>
    <row r="508" spans="3:10" ht="15" x14ac:dyDescent="0.25">
      <c r="C508" s="127"/>
      <c r="I508" s="1"/>
      <c r="J508" s="97"/>
    </row>
    <row r="509" spans="3:10" ht="15" x14ac:dyDescent="0.25">
      <c r="C509" s="127"/>
      <c r="I509" s="1"/>
      <c r="J509" s="97"/>
    </row>
    <row r="510" spans="3:10" ht="15" x14ac:dyDescent="0.25">
      <c r="C510" s="127"/>
      <c r="I510" s="1"/>
      <c r="J510" s="97"/>
    </row>
    <row r="511" spans="3:10" ht="15" x14ac:dyDescent="0.25">
      <c r="C511" s="127"/>
      <c r="I511" s="1"/>
      <c r="J511" s="97"/>
    </row>
    <row r="512" spans="3:10" ht="15" x14ac:dyDescent="0.25">
      <c r="C512" s="127"/>
      <c r="I512" s="1"/>
      <c r="J512" s="97"/>
    </row>
    <row r="513" spans="3:10" ht="15" x14ac:dyDescent="0.25">
      <c r="C513" s="127"/>
      <c r="I513" s="1"/>
      <c r="J513" s="97"/>
    </row>
    <row r="514" spans="3:10" ht="15" x14ac:dyDescent="0.25">
      <c r="C514" s="127"/>
      <c r="I514" s="1"/>
      <c r="J514" s="97"/>
    </row>
    <row r="515" spans="3:10" ht="15" x14ac:dyDescent="0.25">
      <c r="C515" s="127"/>
      <c r="I515" s="1"/>
      <c r="J515" s="97"/>
    </row>
    <row r="516" spans="3:10" ht="15" x14ac:dyDescent="0.25">
      <c r="C516" s="127"/>
      <c r="I516" s="1"/>
      <c r="J516" s="97"/>
    </row>
    <row r="517" spans="3:10" ht="15" x14ac:dyDescent="0.25">
      <c r="C517" s="127"/>
      <c r="I517" s="1"/>
      <c r="J517" s="97"/>
    </row>
    <row r="518" spans="3:10" ht="15" x14ac:dyDescent="0.25">
      <c r="C518" s="127"/>
      <c r="I518" s="1"/>
      <c r="J518" s="97"/>
    </row>
    <row r="519" spans="3:10" ht="15" x14ac:dyDescent="0.25">
      <c r="C519" s="127"/>
      <c r="I519" s="1"/>
      <c r="J519" s="97"/>
    </row>
    <row r="520" spans="3:10" ht="15" x14ac:dyDescent="0.25">
      <c r="C520" s="127"/>
      <c r="I520" s="1"/>
      <c r="J520" s="97"/>
    </row>
    <row r="521" spans="3:10" ht="15" x14ac:dyDescent="0.25">
      <c r="C521" s="127"/>
      <c r="I521" s="1"/>
      <c r="J521" s="97"/>
    </row>
    <row r="522" spans="3:10" ht="15" x14ac:dyDescent="0.25">
      <c r="C522" s="127"/>
      <c r="I522" s="1"/>
      <c r="J522" s="97"/>
    </row>
    <row r="523" spans="3:10" ht="15" x14ac:dyDescent="0.25">
      <c r="C523" s="127"/>
      <c r="I523" s="1"/>
      <c r="J523" s="97"/>
    </row>
    <row r="524" spans="3:10" ht="15" x14ac:dyDescent="0.25">
      <c r="C524" s="127"/>
      <c r="I524" s="1"/>
      <c r="J524" s="97"/>
    </row>
    <row r="525" spans="3:10" ht="15" x14ac:dyDescent="0.25">
      <c r="C525" s="127"/>
      <c r="I525" s="1"/>
      <c r="J525" s="97"/>
    </row>
    <row r="526" spans="3:10" ht="15" x14ac:dyDescent="0.25">
      <c r="C526" s="127"/>
      <c r="I526" s="1"/>
      <c r="J526" s="97"/>
    </row>
    <row r="527" spans="3:10" ht="15" x14ac:dyDescent="0.25">
      <c r="C527" s="127"/>
      <c r="I527" s="1"/>
      <c r="J527" s="97"/>
    </row>
    <row r="528" spans="3:10" ht="15" x14ac:dyDescent="0.25">
      <c r="C528" s="127"/>
      <c r="I528" s="1"/>
      <c r="J528" s="97"/>
    </row>
    <row r="529" spans="3:10" ht="15" x14ac:dyDescent="0.25">
      <c r="C529" s="127"/>
      <c r="I529" s="1"/>
      <c r="J529" s="97"/>
    </row>
    <row r="530" spans="3:10" ht="15" x14ac:dyDescent="0.25">
      <c r="C530" s="127"/>
      <c r="I530" s="1"/>
      <c r="J530" s="97"/>
    </row>
    <row r="531" spans="3:10" ht="15" x14ac:dyDescent="0.25">
      <c r="C531" s="127"/>
      <c r="I531" s="1"/>
      <c r="J531" s="97"/>
    </row>
    <row r="532" spans="3:10" ht="15" x14ac:dyDescent="0.25">
      <c r="C532" s="127"/>
      <c r="I532" s="1"/>
      <c r="J532" s="97"/>
    </row>
    <row r="533" spans="3:10" ht="15" x14ac:dyDescent="0.25">
      <c r="C533" s="127"/>
      <c r="I533" s="1"/>
      <c r="J533" s="97"/>
    </row>
    <row r="534" spans="3:10" ht="15" x14ac:dyDescent="0.25">
      <c r="C534" s="127"/>
      <c r="I534" s="1"/>
      <c r="J534" s="97"/>
    </row>
    <row r="535" spans="3:10" ht="15" x14ac:dyDescent="0.25">
      <c r="C535" s="127"/>
      <c r="I535" s="1"/>
      <c r="J535" s="97"/>
    </row>
    <row r="536" spans="3:10" ht="15" x14ac:dyDescent="0.25">
      <c r="C536" s="127"/>
      <c r="I536" s="1"/>
      <c r="J536" s="97"/>
    </row>
    <row r="537" spans="3:10" ht="15" x14ac:dyDescent="0.25">
      <c r="C537" s="127"/>
      <c r="I537" s="1"/>
      <c r="J537" s="97"/>
    </row>
    <row r="538" spans="3:10" ht="15" x14ac:dyDescent="0.25">
      <c r="C538" s="127"/>
      <c r="I538" s="1"/>
      <c r="J538" s="97"/>
    </row>
    <row r="539" spans="3:10" ht="15" x14ac:dyDescent="0.25">
      <c r="C539" s="127"/>
      <c r="I539" s="1"/>
      <c r="J539" s="97"/>
    </row>
    <row r="540" spans="3:10" ht="15" x14ac:dyDescent="0.25">
      <c r="C540" s="127"/>
      <c r="I540" s="1"/>
      <c r="J540" s="97"/>
    </row>
    <row r="541" spans="3:10" ht="15" x14ac:dyDescent="0.25">
      <c r="C541" s="127"/>
      <c r="I541" s="1"/>
      <c r="J541" s="97"/>
    </row>
    <row r="542" spans="3:10" ht="15" x14ac:dyDescent="0.25">
      <c r="C542" s="127"/>
      <c r="I542" s="1"/>
      <c r="J542" s="97"/>
    </row>
    <row r="543" spans="3:10" ht="15" x14ac:dyDescent="0.25">
      <c r="C543" s="127"/>
      <c r="I543" s="1"/>
      <c r="J543" s="97"/>
    </row>
    <row r="544" spans="3:10" ht="15" x14ac:dyDescent="0.25">
      <c r="C544" s="127"/>
      <c r="I544" s="1"/>
      <c r="J544" s="97"/>
    </row>
    <row r="545" spans="3:10" ht="15" x14ac:dyDescent="0.25">
      <c r="C545" s="127"/>
      <c r="I545" s="1"/>
      <c r="J545" s="97"/>
    </row>
    <row r="546" spans="3:10" ht="15" x14ac:dyDescent="0.25">
      <c r="C546" s="127"/>
      <c r="I546" s="1"/>
      <c r="J546" s="97"/>
    </row>
    <row r="547" spans="3:10" ht="15" x14ac:dyDescent="0.25">
      <c r="C547" s="127"/>
      <c r="I547" s="1"/>
      <c r="J547" s="97"/>
    </row>
    <row r="548" spans="3:10" ht="15" x14ac:dyDescent="0.25">
      <c r="C548" s="127"/>
      <c r="I548" s="1"/>
      <c r="J548" s="97"/>
    </row>
    <row r="549" spans="3:10" ht="15" x14ac:dyDescent="0.25">
      <c r="C549" s="127"/>
      <c r="I549" s="1"/>
      <c r="J549" s="97"/>
    </row>
    <row r="550" spans="3:10" ht="15" x14ac:dyDescent="0.25">
      <c r="C550" s="127"/>
      <c r="I550" s="1"/>
      <c r="J550" s="97"/>
    </row>
    <row r="551" spans="3:10" ht="15" x14ac:dyDescent="0.25">
      <c r="C551" s="127"/>
      <c r="I551" s="1"/>
      <c r="J551" s="97"/>
    </row>
    <row r="552" spans="3:10" ht="15" x14ac:dyDescent="0.25">
      <c r="C552" s="127"/>
      <c r="I552" s="1"/>
      <c r="J552" s="97"/>
    </row>
    <row r="553" spans="3:10" ht="15" x14ac:dyDescent="0.25">
      <c r="C553" s="127"/>
      <c r="I553" s="1"/>
      <c r="J553" s="97"/>
    </row>
    <row r="554" spans="3:10" ht="15" x14ac:dyDescent="0.25">
      <c r="C554" s="127"/>
      <c r="I554" s="1"/>
      <c r="J554" s="97"/>
    </row>
    <row r="555" spans="3:10" ht="15" x14ac:dyDescent="0.25">
      <c r="C555" s="127"/>
      <c r="I555" s="1"/>
      <c r="J555" s="97"/>
    </row>
    <row r="556" spans="3:10" ht="15" x14ac:dyDescent="0.25">
      <c r="C556" s="127"/>
      <c r="I556" s="1"/>
      <c r="J556" s="97"/>
    </row>
    <row r="557" spans="3:10" ht="15" x14ac:dyDescent="0.25">
      <c r="C557" s="127"/>
      <c r="I557" s="1"/>
      <c r="J557" s="97"/>
    </row>
    <row r="558" spans="3:10" ht="15" x14ac:dyDescent="0.25">
      <c r="C558" s="127"/>
      <c r="I558" s="1"/>
      <c r="J558" s="97"/>
    </row>
    <row r="559" spans="3:10" ht="15" x14ac:dyDescent="0.25">
      <c r="C559" s="127"/>
      <c r="I559" s="1"/>
      <c r="J559" s="97"/>
    </row>
    <row r="560" spans="3:10" ht="15" x14ac:dyDescent="0.25">
      <c r="C560" s="127"/>
      <c r="I560" s="1"/>
      <c r="J560" s="97"/>
    </row>
    <row r="561" spans="3:10" ht="15" x14ac:dyDescent="0.25">
      <c r="C561" s="127"/>
      <c r="I561" s="1"/>
      <c r="J561" s="97"/>
    </row>
    <row r="562" spans="3:10" ht="15" x14ac:dyDescent="0.25">
      <c r="C562" s="127"/>
      <c r="I562" s="1"/>
      <c r="J562" s="97"/>
    </row>
    <row r="563" spans="3:10" ht="15" x14ac:dyDescent="0.25">
      <c r="C563" s="127"/>
      <c r="I563" s="1"/>
      <c r="J563" s="97"/>
    </row>
    <row r="564" spans="3:10" ht="15" x14ac:dyDescent="0.25">
      <c r="C564" s="127"/>
      <c r="I564" s="1"/>
      <c r="J564" s="97"/>
    </row>
    <row r="565" spans="3:10" ht="15" x14ac:dyDescent="0.25">
      <c r="C565" s="127"/>
      <c r="I565" s="1"/>
      <c r="J565" s="97"/>
    </row>
    <row r="566" spans="3:10" ht="15" x14ac:dyDescent="0.25">
      <c r="C566" s="127"/>
      <c r="I566" s="1"/>
      <c r="J566" s="97"/>
    </row>
    <row r="567" spans="3:10" ht="15" x14ac:dyDescent="0.25">
      <c r="C567" s="127"/>
      <c r="I567" s="1"/>
      <c r="J567" s="97"/>
    </row>
    <row r="568" spans="3:10" ht="15" x14ac:dyDescent="0.25">
      <c r="C568" s="127"/>
      <c r="I568" s="1"/>
      <c r="J568" s="97"/>
    </row>
    <row r="569" spans="3:10" ht="15" x14ac:dyDescent="0.25">
      <c r="C569" s="127"/>
      <c r="I569" s="1"/>
      <c r="J569" s="97"/>
    </row>
    <row r="570" spans="3:10" ht="15" x14ac:dyDescent="0.25">
      <c r="C570" s="127"/>
      <c r="I570" s="1"/>
      <c r="J570" s="97"/>
    </row>
    <row r="571" spans="3:10" ht="15" x14ac:dyDescent="0.25">
      <c r="C571" s="127"/>
      <c r="I571" s="1"/>
      <c r="J571" s="97"/>
    </row>
    <row r="572" spans="3:10" ht="15" x14ac:dyDescent="0.25">
      <c r="C572" s="127"/>
      <c r="I572" s="1"/>
      <c r="J572" s="97"/>
    </row>
    <row r="573" spans="3:10" ht="15" x14ac:dyDescent="0.25">
      <c r="C573" s="127"/>
      <c r="I573" s="1"/>
      <c r="J573" s="97"/>
    </row>
    <row r="574" spans="3:10" ht="15" x14ac:dyDescent="0.25">
      <c r="C574" s="127"/>
      <c r="I574" s="1"/>
      <c r="J574" s="97"/>
    </row>
    <row r="575" spans="3:10" ht="15" x14ac:dyDescent="0.25">
      <c r="C575" s="127"/>
      <c r="I575" s="1"/>
      <c r="J575" s="97"/>
    </row>
    <row r="576" spans="3:10" ht="15" x14ac:dyDescent="0.25">
      <c r="C576" s="127"/>
      <c r="I576" s="1"/>
      <c r="J576" s="97"/>
    </row>
    <row r="577" spans="3:10" ht="15" x14ac:dyDescent="0.25">
      <c r="C577" s="127"/>
      <c r="I577" s="1"/>
      <c r="J577" s="97"/>
    </row>
    <row r="578" spans="3:10" ht="15" x14ac:dyDescent="0.25">
      <c r="C578" s="127"/>
      <c r="I578" s="1"/>
      <c r="J578" s="97"/>
    </row>
    <row r="579" spans="3:10" ht="15" x14ac:dyDescent="0.25">
      <c r="C579" s="127"/>
      <c r="I579" s="1"/>
      <c r="J579" s="97"/>
    </row>
    <row r="580" spans="3:10" ht="15" x14ac:dyDescent="0.25">
      <c r="C580" s="127"/>
      <c r="I580" s="1"/>
      <c r="J580" s="97"/>
    </row>
    <row r="581" spans="3:10" ht="15" x14ac:dyDescent="0.25">
      <c r="C581" s="127"/>
      <c r="I581" s="1"/>
      <c r="J581" s="97"/>
    </row>
    <row r="582" spans="3:10" ht="15" x14ac:dyDescent="0.25">
      <c r="C582" s="127"/>
      <c r="I582" s="1"/>
      <c r="J582" s="97"/>
    </row>
    <row r="583" spans="3:10" ht="15" x14ac:dyDescent="0.25">
      <c r="C583" s="127"/>
      <c r="I583" s="1"/>
      <c r="J583" s="97"/>
    </row>
    <row r="584" spans="3:10" ht="15" x14ac:dyDescent="0.25">
      <c r="C584" s="127"/>
      <c r="I584" s="1"/>
      <c r="J584" s="97"/>
    </row>
    <row r="585" spans="3:10" ht="15" x14ac:dyDescent="0.25">
      <c r="C585" s="127"/>
      <c r="I585" s="1"/>
      <c r="J585" s="97"/>
    </row>
    <row r="586" spans="3:10" ht="15" x14ac:dyDescent="0.25">
      <c r="C586" s="127"/>
      <c r="I586" s="1"/>
      <c r="J586" s="97"/>
    </row>
    <row r="587" spans="3:10" ht="15" x14ac:dyDescent="0.25">
      <c r="C587" s="127"/>
      <c r="I587" s="1"/>
      <c r="J587" s="97"/>
    </row>
    <row r="588" spans="3:10" ht="15" x14ac:dyDescent="0.25">
      <c r="C588" s="127"/>
      <c r="I588" s="1"/>
      <c r="J588" s="97"/>
    </row>
    <row r="589" spans="3:10" ht="15" x14ac:dyDescent="0.25">
      <c r="C589" s="127"/>
      <c r="I589" s="1"/>
      <c r="J589" s="97"/>
    </row>
    <row r="590" spans="3:10" ht="15" x14ac:dyDescent="0.25">
      <c r="C590" s="127"/>
      <c r="I590" s="1"/>
      <c r="J590" s="97"/>
    </row>
    <row r="591" spans="3:10" ht="15" x14ac:dyDescent="0.25">
      <c r="C591" s="127"/>
      <c r="I591" s="1"/>
      <c r="J591" s="97"/>
    </row>
    <row r="592" spans="3:10" ht="15" x14ac:dyDescent="0.25">
      <c r="C592" s="127"/>
      <c r="I592" s="1"/>
      <c r="J592" s="97"/>
    </row>
    <row r="593" spans="3:10" ht="15" x14ac:dyDescent="0.25">
      <c r="C593" s="127"/>
      <c r="I593" s="1"/>
      <c r="J593" s="97"/>
    </row>
    <row r="594" spans="3:10" ht="15" x14ac:dyDescent="0.25">
      <c r="C594" s="127"/>
      <c r="I594" s="1"/>
      <c r="J594" s="97"/>
    </row>
    <row r="595" spans="3:10" ht="15" x14ac:dyDescent="0.25">
      <c r="C595" s="127"/>
      <c r="I595" s="1"/>
      <c r="J595" s="97"/>
    </row>
    <row r="596" spans="3:10" ht="15" x14ac:dyDescent="0.25">
      <c r="C596" s="127"/>
      <c r="I596" s="1"/>
      <c r="J596" s="97"/>
    </row>
    <row r="597" spans="3:10" ht="15" x14ac:dyDescent="0.25">
      <c r="C597" s="127"/>
      <c r="I597" s="1"/>
      <c r="J597" s="97"/>
    </row>
    <row r="598" spans="3:10" ht="15" x14ac:dyDescent="0.25">
      <c r="C598" s="127"/>
      <c r="I598" s="1"/>
      <c r="J598" s="97"/>
    </row>
    <row r="599" spans="3:10" ht="15" x14ac:dyDescent="0.25">
      <c r="C599" s="127"/>
      <c r="I599" s="1"/>
      <c r="J599" s="97"/>
    </row>
    <row r="600" spans="3:10" ht="15" x14ac:dyDescent="0.25">
      <c r="C600" s="127"/>
      <c r="I600" s="1"/>
      <c r="J600" s="97"/>
    </row>
    <row r="601" spans="3:10" ht="15" x14ac:dyDescent="0.25">
      <c r="C601" s="127"/>
      <c r="I601" s="1"/>
      <c r="J601" s="97"/>
    </row>
    <row r="602" spans="3:10" ht="15" x14ac:dyDescent="0.25">
      <c r="C602" s="127"/>
      <c r="I602" s="1"/>
      <c r="J602" s="97"/>
    </row>
    <row r="603" spans="3:10" ht="15" x14ac:dyDescent="0.25">
      <c r="C603" s="127"/>
      <c r="I603" s="1"/>
      <c r="J603" s="97"/>
    </row>
    <row r="604" spans="3:10" ht="15" x14ac:dyDescent="0.25">
      <c r="C604" s="127"/>
      <c r="I604" s="1"/>
      <c r="J604" s="97"/>
    </row>
    <row r="605" spans="3:10" ht="15" x14ac:dyDescent="0.25">
      <c r="C605" s="127"/>
      <c r="I605" s="1"/>
      <c r="J605" s="97"/>
    </row>
    <row r="606" spans="3:10" ht="15" x14ac:dyDescent="0.25">
      <c r="C606" s="127"/>
      <c r="I606" s="1"/>
      <c r="J606" s="97"/>
    </row>
    <row r="607" spans="3:10" ht="15" x14ac:dyDescent="0.25">
      <c r="C607" s="127"/>
      <c r="I607" s="1"/>
      <c r="J607" s="97"/>
    </row>
    <row r="608" spans="3:10" ht="15" x14ac:dyDescent="0.25">
      <c r="C608" s="127"/>
      <c r="I608" s="1"/>
      <c r="J608" s="97"/>
    </row>
    <row r="609" spans="3:10" ht="15" x14ac:dyDescent="0.25">
      <c r="C609" s="127"/>
      <c r="I609" s="1"/>
      <c r="J609" s="97"/>
    </row>
    <row r="610" spans="3:10" ht="15" x14ac:dyDescent="0.25">
      <c r="C610" s="127"/>
      <c r="I610" s="1"/>
      <c r="J610" s="97"/>
    </row>
    <row r="611" spans="3:10" ht="15" x14ac:dyDescent="0.25">
      <c r="C611" s="127"/>
      <c r="I611" s="1"/>
      <c r="J611" s="97"/>
    </row>
    <row r="612" spans="3:10" ht="15" x14ac:dyDescent="0.25">
      <c r="C612" s="127"/>
      <c r="I612" s="1"/>
      <c r="J612" s="97"/>
    </row>
    <row r="613" spans="3:10" ht="15" x14ac:dyDescent="0.25">
      <c r="C613" s="127"/>
      <c r="I613" s="1"/>
      <c r="J613" s="97"/>
    </row>
    <row r="614" spans="3:10" ht="15" x14ac:dyDescent="0.25">
      <c r="C614" s="127"/>
      <c r="I614" s="1"/>
      <c r="J614" s="97"/>
    </row>
    <row r="615" spans="3:10" ht="15" x14ac:dyDescent="0.25">
      <c r="C615" s="127"/>
      <c r="I615" s="1"/>
      <c r="J615" s="97"/>
    </row>
    <row r="616" spans="3:10" ht="15" x14ac:dyDescent="0.25">
      <c r="C616" s="127"/>
      <c r="I616" s="1"/>
      <c r="J616" s="97"/>
    </row>
    <row r="617" spans="3:10" ht="15" x14ac:dyDescent="0.25">
      <c r="C617" s="127"/>
      <c r="I617" s="1"/>
      <c r="J617" s="97"/>
    </row>
    <row r="618" spans="3:10" ht="15" x14ac:dyDescent="0.25">
      <c r="C618" s="127"/>
      <c r="I618" s="1"/>
      <c r="J618" s="97"/>
    </row>
    <row r="619" spans="3:10" ht="15" x14ac:dyDescent="0.25">
      <c r="C619" s="127"/>
      <c r="I619" s="1"/>
      <c r="J619" s="97"/>
    </row>
    <row r="620" spans="3:10" ht="15" x14ac:dyDescent="0.25">
      <c r="C620" s="127"/>
      <c r="I620" s="1"/>
      <c r="J620" s="97"/>
    </row>
    <row r="621" spans="3:10" ht="15" x14ac:dyDescent="0.25">
      <c r="C621" s="127"/>
      <c r="I621" s="1"/>
      <c r="J621" s="97"/>
    </row>
    <row r="622" spans="3:10" ht="15" x14ac:dyDescent="0.25">
      <c r="C622" s="127"/>
      <c r="I622" s="1"/>
      <c r="J622" s="97"/>
    </row>
    <row r="623" spans="3:10" ht="15" x14ac:dyDescent="0.25">
      <c r="C623" s="127"/>
      <c r="I623" s="1"/>
      <c r="J623" s="97"/>
    </row>
    <row r="624" spans="3:10" ht="15" x14ac:dyDescent="0.25">
      <c r="C624" s="127"/>
      <c r="I624" s="1"/>
      <c r="J624" s="97"/>
    </row>
    <row r="625" spans="3:10" ht="15" x14ac:dyDescent="0.25">
      <c r="C625" s="127"/>
      <c r="I625" s="1"/>
      <c r="J625" s="97"/>
    </row>
    <row r="626" spans="3:10" ht="15" x14ac:dyDescent="0.25">
      <c r="C626" s="127"/>
      <c r="I626" s="1"/>
      <c r="J626" s="97"/>
    </row>
    <row r="627" spans="3:10" ht="15" x14ac:dyDescent="0.25">
      <c r="C627" s="127"/>
      <c r="I627" s="1"/>
      <c r="J627" s="97"/>
    </row>
    <row r="628" spans="3:10" ht="15" x14ac:dyDescent="0.25">
      <c r="C628" s="127"/>
      <c r="I628" s="1"/>
      <c r="J628" s="97"/>
    </row>
    <row r="629" spans="3:10" ht="15" x14ac:dyDescent="0.25">
      <c r="C629" s="127"/>
      <c r="I629" s="1"/>
      <c r="J629" s="97"/>
    </row>
    <row r="630" spans="3:10" ht="15" x14ac:dyDescent="0.25">
      <c r="C630" s="127"/>
      <c r="I630" s="1"/>
      <c r="J630" s="97"/>
    </row>
    <row r="631" spans="3:10" ht="15" x14ac:dyDescent="0.25">
      <c r="C631" s="127"/>
      <c r="I631" s="1"/>
      <c r="J631" s="97"/>
    </row>
    <row r="632" spans="3:10" ht="15" x14ac:dyDescent="0.25">
      <c r="C632" s="127"/>
      <c r="I632" s="1"/>
      <c r="J632" s="97"/>
    </row>
    <row r="633" spans="3:10" ht="15" x14ac:dyDescent="0.25">
      <c r="C633" s="127"/>
      <c r="I633" s="1"/>
      <c r="J633" s="97"/>
    </row>
    <row r="634" spans="3:10" ht="15" x14ac:dyDescent="0.25">
      <c r="C634" s="127"/>
      <c r="I634" s="1"/>
      <c r="J634" s="97"/>
    </row>
    <row r="635" spans="3:10" ht="15" x14ac:dyDescent="0.25">
      <c r="C635" s="127"/>
      <c r="I635" s="1"/>
      <c r="J635" s="97"/>
    </row>
    <row r="636" spans="3:10" ht="15" x14ac:dyDescent="0.25">
      <c r="C636" s="127"/>
      <c r="I636" s="1"/>
      <c r="J636" s="97"/>
    </row>
    <row r="637" spans="3:10" ht="15" x14ac:dyDescent="0.25">
      <c r="C637" s="127"/>
      <c r="I637" s="1"/>
      <c r="J637" s="97"/>
    </row>
    <row r="638" spans="3:10" ht="15" x14ac:dyDescent="0.25">
      <c r="C638" s="127"/>
      <c r="I638" s="1"/>
      <c r="J638" s="97"/>
    </row>
    <row r="639" spans="3:10" ht="15" x14ac:dyDescent="0.25">
      <c r="C639" s="127"/>
      <c r="I639" s="1"/>
      <c r="J639" s="97"/>
    </row>
    <row r="640" spans="3:10" ht="15" x14ac:dyDescent="0.25">
      <c r="C640" s="127"/>
      <c r="I640" s="1"/>
      <c r="J640" s="97"/>
    </row>
    <row r="641" spans="3:10" ht="15" x14ac:dyDescent="0.25">
      <c r="C641" s="127"/>
      <c r="I641" s="1"/>
      <c r="J641" s="97"/>
    </row>
    <row r="642" spans="3:10" ht="15" x14ac:dyDescent="0.25">
      <c r="C642" s="127"/>
      <c r="I642" s="1"/>
      <c r="J642" s="97"/>
    </row>
    <row r="643" spans="3:10" ht="15" x14ac:dyDescent="0.25">
      <c r="C643" s="127"/>
      <c r="I643" s="1"/>
      <c r="J643" s="97"/>
    </row>
    <row r="644" spans="3:10" ht="15" x14ac:dyDescent="0.25">
      <c r="C644" s="127"/>
      <c r="I644" s="1"/>
      <c r="J644" s="97"/>
    </row>
    <row r="645" spans="3:10" ht="15" x14ac:dyDescent="0.25">
      <c r="C645" s="127"/>
      <c r="I645" s="1"/>
      <c r="J645" s="97"/>
    </row>
    <row r="646" spans="3:10" ht="15" x14ac:dyDescent="0.25">
      <c r="C646" s="127"/>
      <c r="I646" s="1"/>
      <c r="J646" s="97"/>
    </row>
    <row r="647" spans="3:10" ht="15" x14ac:dyDescent="0.25">
      <c r="C647" s="127"/>
      <c r="I647" s="1"/>
      <c r="J647" s="97"/>
    </row>
    <row r="648" spans="3:10" ht="15" x14ac:dyDescent="0.25">
      <c r="C648" s="127"/>
      <c r="I648" s="1"/>
      <c r="J648" s="97"/>
    </row>
    <row r="649" spans="3:10" ht="15" x14ac:dyDescent="0.25">
      <c r="C649" s="127"/>
      <c r="I649" s="1"/>
      <c r="J649" s="97"/>
    </row>
    <row r="650" spans="3:10" ht="15" x14ac:dyDescent="0.25">
      <c r="C650" s="127"/>
      <c r="I650" s="1"/>
      <c r="J650" s="97"/>
    </row>
    <row r="651" spans="3:10" ht="15" x14ac:dyDescent="0.25">
      <c r="C651" s="127"/>
      <c r="I651" s="1"/>
      <c r="J651" s="97"/>
    </row>
    <row r="652" spans="3:10" ht="15" x14ac:dyDescent="0.25">
      <c r="C652" s="127"/>
      <c r="I652" s="1"/>
      <c r="J652" s="97"/>
    </row>
    <row r="653" spans="3:10" ht="15" x14ac:dyDescent="0.25">
      <c r="C653" s="127"/>
      <c r="I653" s="1"/>
      <c r="J653" s="97"/>
    </row>
    <row r="654" spans="3:10" ht="15" x14ac:dyDescent="0.25">
      <c r="C654" s="127"/>
      <c r="I654" s="1"/>
      <c r="J654" s="97"/>
    </row>
    <row r="655" spans="3:10" ht="15" x14ac:dyDescent="0.25">
      <c r="C655" s="127"/>
      <c r="I655" s="1"/>
      <c r="J655" s="97"/>
    </row>
    <row r="656" spans="3:10" ht="15" x14ac:dyDescent="0.25">
      <c r="C656" s="127"/>
      <c r="I656" s="1"/>
      <c r="J656" s="97"/>
    </row>
    <row r="657" spans="3:10" ht="15" x14ac:dyDescent="0.25">
      <c r="C657" s="127"/>
      <c r="I657" s="1"/>
      <c r="J657" s="97"/>
    </row>
    <row r="658" spans="3:10" ht="15" x14ac:dyDescent="0.25">
      <c r="C658" s="127"/>
      <c r="I658" s="1"/>
      <c r="J658" s="97"/>
    </row>
    <row r="659" spans="3:10" ht="15" x14ac:dyDescent="0.25">
      <c r="C659" s="127"/>
      <c r="I659" s="1"/>
      <c r="J659" s="97"/>
    </row>
    <row r="660" spans="3:10" ht="15" x14ac:dyDescent="0.25">
      <c r="C660" s="127"/>
      <c r="I660" s="1"/>
      <c r="J660" s="97"/>
    </row>
    <row r="661" spans="3:10" ht="15" x14ac:dyDescent="0.25">
      <c r="C661" s="127"/>
      <c r="I661" s="1"/>
      <c r="J661" s="97"/>
    </row>
    <row r="662" spans="3:10" ht="15" x14ac:dyDescent="0.25">
      <c r="C662" s="127"/>
      <c r="I662" s="1"/>
      <c r="J662" s="97"/>
    </row>
    <row r="663" spans="3:10" ht="15" x14ac:dyDescent="0.25">
      <c r="C663" s="127"/>
      <c r="I663" s="1"/>
      <c r="J663" s="97"/>
    </row>
    <row r="664" spans="3:10" ht="15" x14ac:dyDescent="0.25">
      <c r="C664" s="127"/>
      <c r="I664" s="1"/>
      <c r="J664" s="97"/>
    </row>
    <row r="665" spans="3:10" ht="15" x14ac:dyDescent="0.25">
      <c r="C665" s="127"/>
      <c r="I665" s="1"/>
      <c r="J665" s="97"/>
    </row>
    <row r="666" spans="3:10" ht="15" x14ac:dyDescent="0.25">
      <c r="C666" s="127"/>
      <c r="I666" s="1"/>
      <c r="J666" s="97"/>
    </row>
    <row r="667" spans="3:10" ht="15" x14ac:dyDescent="0.25">
      <c r="C667" s="127"/>
      <c r="I667" s="1"/>
      <c r="J667" s="97"/>
    </row>
    <row r="668" spans="3:10" ht="15" x14ac:dyDescent="0.25">
      <c r="C668" s="127"/>
      <c r="I668" s="1"/>
      <c r="J668" s="97"/>
    </row>
    <row r="669" spans="3:10" ht="15" x14ac:dyDescent="0.25">
      <c r="C669" s="127"/>
      <c r="I669" s="1"/>
      <c r="J669" s="97"/>
    </row>
    <row r="670" spans="3:10" ht="15" x14ac:dyDescent="0.25">
      <c r="C670" s="127"/>
      <c r="I670" s="1"/>
      <c r="J670" s="97"/>
    </row>
    <row r="671" spans="3:10" ht="15" x14ac:dyDescent="0.25">
      <c r="C671" s="127"/>
      <c r="I671" s="1"/>
      <c r="J671" s="97"/>
    </row>
    <row r="672" spans="3:10" ht="15" x14ac:dyDescent="0.25">
      <c r="C672" s="127"/>
      <c r="I672" s="1"/>
      <c r="J672" s="97"/>
    </row>
    <row r="673" spans="3:10" ht="15" x14ac:dyDescent="0.25">
      <c r="C673" s="127"/>
      <c r="I673" s="1"/>
      <c r="J673" s="97"/>
    </row>
    <row r="674" spans="3:10" ht="15" x14ac:dyDescent="0.25">
      <c r="C674" s="127"/>
      <c r="I674" s="1"/>
      <c r="J674" s="97"/>
    </row>
    <row r="675" spans="3:10" ht="15" x14ac:dyDescent="0.25">
      <c r="C675" s="127"/>
      <c r="I675" s="1"/>
      <c r="J675" s="97"/>
    </row>
    <row r="676" spans="3:10" ht="15" x14ac:dyDescent="0.25">
      <c r="C676" s="127"/>
      <c r="I676" s="1"/>
      <c r="J676" s="97"/>
    </row>
    <row r="677" spans="3:10" ht="15" x14ac:dyDescent="0.25">
      <c r="C677" s="127"/>
      <c r="I677" s="1"/>
      <c r="J677" s="97"/>
    </row>
    <row r="678" spans="3:10" ht="15" x14ac:dyDescent="0.25">
      <c r="C678" s="127"/>
      <c r="I678" s="1"/>
      <c r="J678" s="97"/>
    </row>
    <row r="679" spans="3:10" ht="15" x14ac:dyDescent="0.25">
      <c r="C679" s="127"/>
      <c r="I679" s="1"/>
      <c r="J679" s="97"/>
    </row>
    <row r="680" spans="3:10" ht="15" x14ac:dyDescent="0.25">
      <c r="C680" s="127"/>
      <c r="I680" s="1"/>
      <c r="J680" s="97"/>
    </row>
    <row r="681" spans="3:10" ht="15" x14ac:dyDescent="0.25">
      <c r="C681" s="127"/>
      <c r="I681" s="1"/>
      <c r="J681" s="97"/>
    </row>
    <row r="682" spans="3:10" ht="15" x14ac:dyDescent="0.25">
      <c r="C682" s="127"/>
      <c r="I682" s="1"/>
      <c r="J682" s="97"/>
    </row>
    <row r="683" spans="3:10" ht="15" x14ac:dyDescent="0.25">
      <c r="C683" s="127"/>
      <c r="I683" s="1"/>
      <c r="J683" s="97"/>
    </row>
    <row r="684" spans="3:10" ht="15" x14ac:dyDescent="0.25">
      <c r="C684" s="127"/>
      <c r="I684" s="1"/>
      <c r="J684" s="97"/>
    </row>
    <row r="685" spans="3:10" ht="15" x14ac:dyDescent="0.25">
      <c r="C685" s="127"/>
      <c r="I685" s="1"/>
      <c r="J685" s="97"/>
    </row>
    <row r="686" spans="3:10" ht="15" x14ac:dyDescent="0.25">
      <c r="C686" s="127"/>
      <c r="I686" s="1"/>
      <c r="J686" s="97"/>
    </row>
    <row r="687" spans="3:10" ht="15" x14ac:dyDescent="0.25">
      <c r="C687" s="127"/>
      <c r="I687" s="1"/>
      <c r="J687" s="97"/>
    </row>
    <row r="688" spans="3:10" ht="15" x14ac:dyDescent="0.25">
      <c r="C688" s="127"/>
      <c r="I688" s="1"/>
      <c r="J688" s="97"/>
    </row>
    <row r="689" spans="3:10" ht="15" x14ac:dyDescent="0.25">
      <c r="C689" s="127"/>
      <c r="I689" s="1"/>
      <c r="J689" s="97"/>
    </row>
    <row r="690" spans="3:10" ht="15" x14ac:dyDescent="0.25">
      <c r="C690" s="127"/>
      <c r="I690" s="1"/>
      <c r="J690" s="97"/>
    </row>
    <row r="691" spans="3:10" ht="15" x14ac:dyDescent="0.25">
      <c r="C691" s="127"/>
      <c r="I691" s="1"/>
      <c r="J691" s="97"/>
    </row>
    <row r="692" spans="3:10" ht="15" x14ac:dyDescent="0.25">
      <c r="C692" s="127"/>
      <c r="I692" s="1"/>
      <c r="J692" s="97"/>
    </row>
    <row r="693" spans="3:10" ht="15" x14ac:dyDescent="0.25">
      <c r="C693" s="127"/>
      <c r="I693" s="1"/>
      <c r="J693" s="97"/>
    </row>
    <row r="694" spans="3:10" ht="15" x14ac:dyDescent="0.25">
      <c r="C694" s="127"/>
      <c r="I694" s="1"/>
      <c r="J694" s="97"/>
    </row>
    <row r="695" spans="3:10" ht="15" x14ac:dyDescent="0.25">
      <c r="C695" s="127"/>
      <c r="I695" s="1"/>
      <c r="J695" s="97"/>
    </row>
    <row r="696" spans="3:10" ht="15" x14ac:dyDescent="0.25">
      <c r="C696" s="127"/>
      <c r="I696" s="1"/>
      <c r="J696" s="97"/>
    </row>
    <row r="697" spans="3:10" ht="15" x14ac:dyDescent="0.25">
      <c r="C697" s="127"/>
      <c r="I697" s="1"/>
      <c r="J697" s="97"/>
    </row>
    <row r="698" spans="3:10" ht="15" x14ac:dyDescent="0.25">
      <c r="C698" s="127"/>
      <c r="I698" s="1"/>
      <c r="J698" s="97"/>
    </row>
    <row r="699" spans="3:10" ht="15" x14ac:dyDescent="0.25">
      <c r="C699" s="127"/>
      <c r="I699" s="1"/>
      <c r="J699" s="97"/>
    </row>
    <row r="700" spans="3:10" ht="15" x14ac:dyDescent="0.25">
      <c r="C700" s="127"/>
      <c r="I700" s="1"/>
      <c r="J700" s="97"/>
    </row>
    <row r="701" spans="3:10" ht="15" x14ac:dyDescent="0.25">
      <c r="C701" s="127"/>
      <c r="I701" s="1"/>
      <c r="J701" s="97"/>
    </row>
    <row r="702" spans="3:10" ht="15" x14ac:dyDescent="0.25">
      <c r="C702" s="127"/>
      <c r="I702" s="1"/>
      <c r="J702" s="97"/>
    </row>
    <row r="703" spans="3:10" ht="15" x14ac:dyDescent="0.25">
      <c r="C703" s="127"/>
      <c r="I703" s="1"/>
      <c r="J703" s="97"/>
    </row>
    <row r="704" spans="3:10" ht="15" x14ac:dyDescent="0.25">
      <c r="C704" s="127"/>
      <c r="I704" s="1"/>
      <c r="J704" s="97"/>
    </row>
    <row r="705" spans="3:10" ht="15" x14ac:dyDescent="0.25">
      <c r="C705" s="127"/>
      <c r="I705" s="1"/>
      <c r="J705" s="97"/>
    </row>
    <row r="706" spans="3:10" ht="15" x14ac:dyDescent="0.25">
      <c r="C706" s="127"/>
      <c r="I706" s="1"/>
      <c r="J706" s="97"/>
    </row>
    <row r="707" spans="3:10" ht="15" x14ac:dyDescent="0.25">
      <c r="C707" s="127"/>
      <c r="I707" s="1"/>
      <c r="J707" s="97"/>
    </row>
    <row r="708" spans="3:10" ht="15" x14ac:dyDescent="0.25">
      <c r="C708" s="127"/>
      <c r="I708" s="1"/>
      <c r="J708" s="97"/>
    </row>
    <row r="709" spans="3:10" ht="15" x14ac:dyDescent="0.25">
      <c r="C709" s="127"/>
      <c r="I709" s="1"/>
      <c r="J709" s="97"/>
    </row>
    <row r="710" spans="3:10" ht="15" x14ac:dyDescent="0.25">
      <c r="C710" s="127"/>
      <c r="I710" s="1"/>
      <c r="J710" s="97"/>
    </row>
    <row r="711" spans="3:10" ht="15" x14ac:dyDescent="0.25">
      <c r="C711" s="127"/>
      <c r="I711" s="1"/>
      <c r="J711" s="97"/>
    </row>
    <row r="712" spans="3:10" ht="15" x14ac:dyDescent="0.25">
      <c r="C712" s="127"/>
      <c r="I712" s="1"/>
      <c r="J712" s="97"/>
    </row>
    <row r="713" spans="3:10" ht="15" x14ac:dyDescent="0.25">
      <c r="C713" s="127"/>
      <c r="I713" s="1"/>
      <c r="J713" s="97"/>
    </row>
    <row r="714" spans="3:10" ht="15" x14ac:dyDescent="0.25">
      <c r="C714" s="127"/>
      <c r="I714" s="1"/>
      <c r="J714" s="97"/>
    </row>
    <row r="715" spans="3:10" ht="15" x14ac:dyDescent="0.25">
      <c r="C715" s="127"/>
      <c r="I715" s="1"/>
      <c r="J715" s="97"/>
    </row>
    <row r="716" spans="3:10" ht="15" x14ac:dyDescent="0.25">
      <c r="C716" s="127"/>
      <c r="I716" s="1"/>
      <c r="J716" s="97"/>
    </row>
    <row r="717" spans="3:10" ht="15" x14ac:dyDescent="0.25">
      <c r="C717" s="127"/>
      <c r="I717" s="1"/>
      <c r="J717" s="97"/>
    </row>
    <row r="718" spans="3:10" ht="15" x14ac:dyDescent="0.25">
      <c r="C718" s="127"/>
      <c r="I718" s="1"/>
      <c r="J718" s="97"/>
    </row>
    <row r="719" spans="3:10" ht="15" x14ac:dyDescent="0.25">
      <c r="C719" s="127"/>
      <c r="I719" s="1"/>
      <c r="J719" s="97"/>
    </row>
    <row r="720" spans="3:10" ht="15" x14ac:dyDescent="0.25">
      <c r="C720" s="127"/>
      <c r="I720" s="1"/>
      <c r="J720" s="97"/>
    </row>
    <row r="721" spans="3:10" ht="15" x14ac:dyDescent="0.25">
      <c r="C721" s="127"/>
      <c r="I721" s="1"/>
      <c r="J721" s="97"/>
    </row>
    <row r="722" spans="3:10" ht="15" x14ac:dyDescent="0.25">
      <c r="C722" s="127"/>
      <c r="I722" s="1"/>
      <c r="J722" s="97"/>
    </row>
    <row r="723" spans="3:10" ht="15" x14ac:dyDescent="0.25">
      <c r="C723" s="127"/>
      <c r="I723" s="1"/>
      <c r="J723" s="97"/>
    </row>
    <row r="724" spans="3:10" ht="15" x14ac:dyDescent="0.25">
      <c r="C724" s="127"/>
      <c r="I724" s="1"/>
      <c r="J724" s="97"/>
    </row>
    <row r="725" spans="3:10" ht="15" x14ac:dyDescent="0.25">
      <c r="C725" s="127"/>
      <c r="I725" s="1"/>
      <c r="J725" s="97"/>
    </row>
    <row r="726" spans="3:10" ht="15" x14ac:dyDescent="0.25">
      <c r="C726" s="127"/>
      <c r="I726" s="1"/>
      <c r="J726" s="97"/>
    </row>
    <row r="727" spans="3:10" ht="15" x14ac:dyDescent="0.25">
      <c r="C727" s="127"/>
      <c r="I727" s="1"/>
      <c r="J727" s="97"/>
    </row>
    <row r="728" spans="3:10" ht="15" x14ac:dyDescent="0.25">
      <c r="C728" s="127"/>
      <c r="I728" s="1"/>
      <c r="J728" s="97"/>
    </row>
    <row r="729" spans="3:10" ht="15" x14ac:dyDescent="0.25">
      <c r="C729" s="127"/>
      <c r="I729" s="1"/>
      <c r="J729" s="97"/>
    </row>
    <row r="730" spans="3:10" ht="15" x14ac:dyDescent="0.25">
      <c r="C730" s="127"/>
      <c r="I730" s="1"/>
      <c r="J730" s="97"/>
    </row>
    <row r="731" spans="3:10" ht="15" x14ac:dyDescent="0.25">
      <c r="C731" s="127"/>
      <c r="I731" s="1"/>
      <c r="J731" s="97"/>
    </row>
    <row r="732" spans="3:10" ht="15" x14ac:dyDescent="0.25">
      <c r="C732" s="127"/>
      <c r="I732" s="1"/>
      <c r="J732" s="97"/>
    </row>
    <row r="733" spans="3:10" ht="15" x14ac:dyDescent="0.25">
      <c r="C733" s="127"/>
      <c r="I733" s="1"/>
      <c r="J733" s="97"/>
    </row>
    <row r="734" spans="3:10" ht="15" x14ac:dyDescent="0.25">
      <c r="C734" s="127"/>
      <c r="I734" s="1"/>
      <c r="J734" s="97"/>
    </row>
    <row r="735" spans="3:10" ht="15" x14ac:dyDescent="0.25">
      <c r="C735" s="127"/>
      <c r="I735" s="1"/>
      <c r="J735" s="97"/>
    </row>
    <row r="736" spans="3:10" ht="15" x14ac:dyDescent="0.25">
      <c r="C736" s="127"/>
      <c r="I736" s="1"/>
      <c r="J736" s="97"/>
    </row>
    <row r="737" spans="3:10" ht="15" x14ac:dyDescent="0.25">
      <c r="C737" s="127"/>
      <c r="I737" s="1"/>
      <c r="J737" s="97"/>
    </row>
    <row r="738" spans="3:10" ht="15" x14ac:dyDescent="0.25">
      <c r="C738" s="127"/>
      <c r="I738" s="1"/>
      <c r="J738" s="97"/>
    </row>
    <row r="739" spans="3:10" ht="15" x14ac:dyDescent="0.25">
      <c r="C739" s="127"/>
      <c r="I739" s="1"/>
      <c r="J739" s="97"/>
    </row>
    <row r="740" spans="3:10" ht="15" x14ac:dyDescent="0.25">
      <c r="C740" s="127"/>
      <c r="I740" s="1"/>
      <c r="J740" s="97"/>
    </row>
    <row r="741" spans="3:10" ht="15" x14ac:dyDescent="0.25">
      <c r="C741" s="127"/>
      <c r="I741" s="1"/>
      <c r="J741" s="97"/>
    </row>
    <row r="742" spans="3:10" ht="15" x14ac:dyDescent="0.25">
      <c r="C742" s="127"/>
      <c r="I742" s="1"/>
      <c r="J742" s="97"/>
    </row>
    <row r="743" spans="3:10" ht="15" x14ac:dyDescent="0.25">
      <c r="C743" s="127"/>
      <c r="I743" s="1"/>
      <c r="J743" s="97"/>
    </row>
    <row r="744" spans="3:10" ht="15" x14ac:dyDescent="0.25">
      <c r="C744" s="127"/>
      <c r="I744" s="1"/>
      <c r="J744" s="97"/>
    </row>
    <row r="745" spans="3:10" ht="15" x14ac:dyDescent="0.25">
      <c r="C745" s="127"/>
      <c r="I745" s="1"/>
      <c r="J745" s="97"/>
    </row>
    <row r="746" spans="3:10" ht="15" x14ac:dyDescent="0.25">
      <c r="C746" s="127"/>
      <c r="I746" s="1"/>
      <c r="J746" s="97"/>
    </row>
    <row r="747" spans="3:10" ht="15" x14ac:dyDescent="0.25">
      <c r="C747" s="127"/>
      <c r="I747" s="1"/>
      <c r="J747" s="97"/>
    </row>
    <row r="748" spans="3:10" ht="15" x14ac:dyDescent="0.25">
      <c r="C748" s="127"/>
      <c r="I748" s="1"/>
      <c r="J748" s="97"/>
    </row>
    <row r="749" spans="3:10" ht="15" x14ac:dyDescent="0.25">
      <c r="C749" s="127"/>
      <c r="I749" s="1"/>
      <c r="J749" s="97"/>
    </row>
    <row r="750" spans="3:10" ht="15" x14ac:dyDescent="0.25">
      <c r="C750" s="127"/>
      <c r="I750" s="1"/>
      <c r="J750" s="97"/>
    </row>
    <row r="751" spans="3:10" ht="15" x14ac:dyDescent="0.25">
      <c r="C751" s="127"/>
      <c r="I751" s="1"/>
      <c r="J751" s="97"/>
    </row>
    <row r="752" spans="3:10" ht="15" x14ac:dyDescent="0.25">
      <c r="C752" s="127"/>
      <c r="I752" s="1"/>
      <c r="J752" s="97"/>
    </row>
    <row r="753" spans="3:10" ht="15" x14ac:dyDescent="0.25">
      <c r="C753" s="127"/>
      <c r="I753" s="1"/>
      <c r="J753" s="97"/>
    </row>
    <row r="754" spans="3:10" ht="15" x14ac:dyDescent="0.25">
      <c r="C754" s="127"/>
      <c r="I754" s="1"/>
      <c r="J754" s="97"/>
    </row>
    <row r="755" spans="3:10" ht="15" x14ac:dyDescent="0.25">
      <c r="C755" s="127"/>
      <c r="I755" s="1"/>
      <c r="J755" s="97"/>
    </row>
    <row r="756" spans="3:10" ht="15" x14ac:dyDescent="0.25">
      <c r="C756" s="127"/>
      <c r="I756" s="1"/>
      <c r="J756" s="97"/>
    </row>
    <row r="757" spans="3:10" ht="15" x14ac:dyDescent="0.25">
      <c r="C757" s="127"/>
      <c r="I757" s="1"/>
      <c r="J757" s="97"/>
    </row>
    <row r="758" spans="3:10" ht="15" x14ac:dyDescent="0.25">
      <c r="C758" s="127"/>
      <c r="I758" s="1"/>
      <c r="J758" s="97"/>
    </row>
    <row r="759" spans="3:10" ht="15" x14ac:dyDescent="0.25">
      <c r="C759" s="127"/>
      <c r="I759" s="1"/>
      <c r="J759" s="97"/>
    </row>
    <row r="760" spans="3:10" ht="15" x14ac:dyDescent="0.25">
      <c r="C760" s="127"/>
      <c r="I760" s="1"/>
      <c r="J760" s="97"/>
    </row>
    <row r="761" spans="3:10" ht="15" x14ac:dyDescent="0.25">
      <c r="C761" s="127"/>
      <c r="I761" s="1"/>
      <c r="J761" s="97"/>
    </row>
    <row r="762" spans="3:10" ht="15" x14ac:dyDescent="0.25">
      <c r="C762" s="127"/>
      <c r="I762" s="1"/>
      <c r="J762" s="97"/>
    </row>
    <row r="763" spans="3:10" ht="15" x14ac:dyDescent="0.25">
      <c r="C763" s="127"/>
      <c r="I763" s="1"/>
      <c r="J763" s="97"/>
    </row>
    <row r="764" spans="3:10" ht="15" x14ac:dyDescent="0.25">
      <c r="C764" s="127"/>
      <c r="I764" s="1"/>
      <c r="J764" s="97"/>
    </row>
    <row r="765" spans="3:10" ht="15" x14ac:dyDescent="0.25">
      <c r="C765" s="127"/>
      <c r="I765" s="1"/>
      <c r="J765" s="97"/>
    </row>
    <row r="766" spans="3:10" ht="15" x14ac:dyDescent="0.25">
      <c r="C766" s="127"/>
      <c r="I766" s="1"/>
      <c r="J766" s="97"/>
    </row>
    <row r="767" spans="3:10" ht="15" x14ac:dyDescent="0.25">
      <c r="C767" s="127"/>
      <c r="I767" s="1"/>
      <c r="J767" s="97"/>
    </row>
    <row r="768" spans="3:10" ht="15" x14ac:dyDescent="0.25">
      <c r="C768" s="127"/>
      <c r="I768" s="1"/>
      <c r="J768" s="97"/>
    </row>
    <row r="769" spans="3:10" ht="15" x14ac:dyDescent="0.25">
      <c r="C769" s="127"/>
      <c r="I769" s="1"/>
      <c r="J769" s="97"/>
    </row>
    <row r="770" spans="3:10" ht="15" x14ac:dyDescent="0.25">
      <c r="C770" s="127"/>
      <c r="I770" s="1"/>
      <c r="J770" s="97"/>
    </row>
    <row r="771" spans="3:10" ht="15" x14ac:dyDescent="0.25">
      <c r="C771" s="127"/>
      <c r="I771" s="1"/>
      <c r="J771" s="97"/>
    </row>
    <row r="772" spans="3:10" ht="15" x14ac:dyDescent="0.25">
      <c r="C772" s="127"/>
      <c r="I772" s="1"/>
      <c r="J772" s="97"/>
    </row>
    <row r="773" spans="3:10" ht="15" x14ac:dyDescent="0.25">
      <c r="C773" s="127"/>
      <c r="I773" s="1"/>
      <c r="J773" s="97"/>
    </row>
    <row r="774" spans="3:10" ht="15" x14ac:dyDescent="0.25">
      <c r="C774" s="127"/>
      <c r="I774" s="1"/>
      <c r="J774" s="97"/>
    </row>
    <row r="775" spans="3:10" ht="15" x14ac:dyDescent="0.25">
      <c r="C775" s="127"/>
      <c r="I775" s="1"/>
      <c r="J775" s="97"/>
    </row>
    <row r="776" spans="3:10" ht="15" x14ac:dyDescent="0.25">
      <c r="C776" s="127"/>
      <c r="I776" s="1"/>
      <c r="J776" s="97"/>
    </row>
    <row r="777" spans="3:10" ht="15" x14ac:dyDescent="0.25">
      <c r="C777" s="127"/>
      <c r="I777" s="1"/>
      <c r="J777" s="97"/>
    </row>
    <row r="778" spans="3:10" ht="15" x14ac:dyDescent="0.25">
      <c r="C778" s="127"/>
      <c r="I778" s="1"/>
      <c r="J778" s="97"/>
    </row>
    <row r="779" spans="3:10" ht="15" x14ac:dyDescent="0.25">
      <c r="C779" s="127"/>
      <c r="I779" s="1"/>
      <c r="J779" s="97"/>
    </row>
    <row r="780" spans="3:10" ht="15" x14ac:dyDescent="0.25">
      <c r="C780" s="127"/>
      <c r="I780" s="1"/>
      <c r="J780" s="97"/>
    </row>
    <row r="781" spans="3:10" ht="15" x14ac:dyDescent="0.25">
      <c r="C781" s="127"/>
      <c r="I781" s="1"/>
      <c r="J781" s="97"/>
    </row>
    <row r="782" spans="3:10" ht="15" x14ac:dyDescent="0.25">
      <c r="C782" s="127"/>
      <c r="I782" s="1"/>
      <c r="J782" s="97"/>
    </row>
    <row r="783" spans="3:10" ht="15" x14ac:dyDescent="0.25">
      <c r="C783" s="127"/>
      <c r="I783" s="1"/>
      <c r="J783" s="97"/>
    </row>
    <row r="784" spans="3:10" ht="15" x14ac:dyDescent="0.25">
      <c r="C784" s="127"/>
      <c r="I784" s="1"/>
      <c r="J784" s="97"/>
    </row>
    <row r="785" spans="3:10" ht="15" x14ac:dyDescent="0.25">
      <c r="C785" s="127"/>
      <c r="I785" s="1"/>
      <c r="J785" s="97"/>
    </row>
    <row r="786" spans="3:10" ht="15" x14ac:dyDescent="0.25">
      <c r="C786" s="127"/>
      <c r="I786" s="1"/>
      <c r="J786" s="97"/>
    </row>
    <row r="787" spans="3:10" ht="15" x14ac:dyDescent="0.25">
      <c r="C787" s="127"/>
      <c r="I787" s="1"/>
      <c r="J787" s="97"/>
    </row>
    <row r="788" spans="3:10" ht="15" x14ac:dyDescent="0.25">
      <c r="C788" s="127"/>
      <c r="I788" s="1"/>
      <c r="J788" s="97"/>
    </row>
    <row r="789" spans="3:10" ht="15" x14ac:dyDescent="0.25">
      <c r="C789" s="127"/>
      <c r="I789" s="1"/>
      <c r="J789" s="97"/>
    </row>
    <row r="790" spans="3:10" ht="15" x14ac:dyDescent="0.25">
      <c r="C790" s="127"/>
      <c r="I790" s="1"/>
      <c r="J790" s="97"/>
    </row>
    <row r="791" spans="3:10" ht="15" x14ac:dyDescent="0.25">
      <c r="C791" s="127"/>
      <c r="I791" s="1"/>
      <c r="J791" s="97"/>
    </row>
    <row r="792" spans="3:10" ht="15" x14ac:dyDescent="0.25">
      <c r="C792" s="127"/>
      <c r="I792" s="1"/>
      <c r="J792" s="97"/>
    </row>
    <row r="793" spans="3:10" ht="15" x14ac:dyDescent="0.25">
      <c r="C793" s="127"/>
      <c r="I793" s="1"/>
      <c r="J793" s="97"/>
    </row>
    <row r="794" spans="3:10" ht="15" x14ac:dyDescent="0.25">
      <c r="C794" s="127"/>
      <c r="I794" s="1"/>
      <c r="J794" s="97"/>
    </row>
    <row r="795" spans="3:10" ht="15" x14ac:dyDescent="0.25">
      <c r="C795" s="127"/>
      <c r="I795" s="1"/>
      <c r="J795" s="97"/>
    </row>
    <row r="796" spans="3:10" ht="15" x14ac:dyDescent="0.25">
      <c r="C796" s="127"/>
      <c r="I796" s="1"/>
      <c r="J796" s="97"/>
    </row>
    <row r="797" spans="3:10" ht="15" x14ac:dyDescent="0.25">
      <c r="C797" s="127"/>
      <c r="I797" s="1"/>
      <c r="J797" s="97"/>
    </row>
    <row r="798" spans="3:10" ht="15" x14ac:dyDescent="0.25">
      <c r="C798" s="127"/>
      <c r="I798" s="1"/>
      <c r="J798" s="97"/>
    </row>
    <row r="799" spans="3:10" ht="15" x14ac:dyDescent="0.25">
      <c r="C799" s="127"/>
      <c r="I799" s="1"/>
      <c r="J799" s="97"/>
    </row>
    <row r="800" spans="3:10" ht="15" x14ac:dyDescent="0.25">
      <c r="C800" s="127"/>
      <c r="I800" s="1"/>
      <c r="J800" s="97"/>
    </row>
    <row r="801" spans="3:10" ht="15" x14ac:dyDescent="0.25">
      <c r="C801" s="127"/>
      <c r="I801" s="1"/>
      <c r="J801" s="97"/>
    </row>
    <row r="802" spans="3:10" ht="15" x14ac:dyDescent="0.25">
      <c r="C802" s="127"/>
      <c r="I802" s="1"/>
      <c r="J802" s="97"/>
    </row>
    <row r="803" spans="3:10" ht="15" x14ac:dyDescent="0.25">
      <c r="C803" s="127"/>
      <c r="I803" s="1"/>
      <c r="J803" s="97"/>
    </row>
    <row r="804" spans="3:10" ht="15" x14ac:dyDescent="0.25">
      <c r="C804" s="127"/>
      <c r="I804" s="1"/>
      <c r="J804" s="97"/>
    </row>
    <row r="805" spans="3:10" ht="15" x14ac:dyDescent="0.25">
      <c r="C805" s="127"/>
      <c r="I805" s="1"/>
      <c r="J805" s="97"/>
    </row>
    <row r="806" spans="3:10" ht="15" x14ac:dyDescent="0.25">
      <c r="C806" s="127"/>
      <c r="I806" s="1"/>
      <c r="J806" s="97"/>
    </row>
    <row r="807" spans="3:10" ht="15" x14ac:dyDescent="0.25">
      <c r="C807" s="127"/>
      <c r="I807" s="1"/>
      <c r="J807" s="97"/>
    </row>
    <row r="808" spans="3:10" ht="15" x14ac:dyDescent="0.25">
      <c r="C808" s="127"/>
      <c r="I808" s="1"/>
      <c r="J808" s="97"/>
    </row>
    <row r="809" spans="3:10" ht="15" x14ac:dyDescent="0.25">
      <c r="C809" s="127"/>
      <c r="I809" s="1"/>
      <c r="J809" s="97"/>
    </row>
    <row r="810" spans="3:10" ht="15" x14ac:dyDescent="0.25">
      <c r="C810" s="127"/>
      <c r="I810" s="1"/>
      <c r="J810" s="97"/>
    </row>
    <row r="811" spans="3:10" ht="15" x14ac:dyDescent="0.25">
      <c r="C811" s="127"/>
      <c r="I811" s="1"/>
      <c r="J811" s="97"/>
    </row>
    <row r="812" spans="3:10" ht="15" x14ac:dyDescent="0.25">
      <c r="C812" s="127"/>
      <c r="I812" s="1"/>
      <c r="J812" s="97"/>
    </row>
    <row r="813" spans="3:10" ht="15" x14ac:dyDescent="0.25">
      <c r="C813" s="127"/>
      <c r="I813" s="1"/>
      <c r="J813" s="97"/>
    </row>
    <row r="814" spans="3:10" ht="15" x14ac:dyDescent="0.25">
      <c r="C814" s="127"/>
      <c r="I814" s="1"/>
      <c r="J814" s="97"/>
    </row>
    <row r="815" spans="3:10" ht="15" x14ac:dyDescent="0.25">
      <c r="C815" s="127"/>
      <c r="I815" s="1"/>
      <c r="J815" s="97"/>
    </row>
    <row r="816" spans="3:10" ht="15" x14ac:dyDescent="0.25">
      <c r="C816" s="127"/>
      <c r="I816" s="1"/>
      <c r="J816" s="97"/>
    </row>
    <row r="817" spans="3:10" ht="15" x14ac:dyDescent="0.25">
      <c r="C817" s="127"/>
      <c r="I817" s="1"/>
      <c r="J817" s="97"/>
    </row>
    <row r="818" spans="3:10" ht="15" x14ac:dyDescent="0.25">
      <c r="C818" s="127"/>
      <c r="I818" s="1"/>
      <c r="J818" s="97"/>
    </row>
    <row r="819" spans="3:10" ht="15" x14ac:dyDescent="0.25">
      <c r="C819" s="127"/>
      <c r="I819" s="1"/>
      <c r="J819" s="97"/>
    </row>
    <row r="820" spans="3:10" ht="15" x14ac:dyDescent="0.25">
      <c r="C820" s="127"/>
      <c r="I820" s="1"/>
      <c r="J820" s="97"/>
    </row>
    <row r="821" spans="3:10" ht="15" x14ac:dyDescent="0.25">
      <c r="C821" s="127"/>
      <c r="I821" s="1"/>
      <c r="J821" s="97"/>
    </row>
    <row r="822" spans="3:10" ht="15" x14ac:dyDescent="0.25">
      <c r="C822" s="127"/>
      <c r="I822" s="1"/>
      <c r="J822" s="97"/>
    </row>
    <row r="823" spans="3:10" ht="15" x14ac:dyDescent="0.25">
      <c r="C823" s="127"/>
      <c r="I823" s="1"/>
      <c r="J823" s="97"/>
    </row>
    <row r="824" spans="3:10" ht="15" x14ac:dyDescent="0.25">
      <c r="C824" s="127"/>
      <c r="I824" s="1"/>
      <c r="J824" s="97"/>
    </row>
    <row r="825" spans="3:10" ht="15" x14ac:dyDescent="0.25">
      <c r="C825" s="127"/>
      <c r="I825" s="1"/>
      <c r="J825" s="97"/>
    </row>
    <row r="826" spans="3:10" ht="15" x14ac:dyDescent="0.25">
      <c r="C826" s="127"/>
      <c r="I826" s="1"/>
      <c r="J826" s="97"/>
    </row>
    <row r="827" spans="3:10" ht="15" x14ac:dyDescent="0.25">
      <c r="C827" s="127"/>
      <c r="I827" s="1"/>
      <c r="J827" s="97"/>
    </row>
    <row r="828" spans="3:10" ht="15" x14ac:dyDescent="0.25">
      <c r="C828" s="127"/>
      <c r="I828" s="1"/>
      <c r="J828" s="97"/>
    </row>
    <row r="829" spans="3:10" ht="15" x14ac:dyDescent="0.25">
      <c r="C829" s="127"/>
      <c r="I829" s="1"/>
      <c r="J829" s="97"/>
    </row>
    <row r="830" spans="3:10" ht="15" x14ac:dyDescent="0.25">
      <c r="C830" s="127"/>
      <c r="I830" s="1"/>
      <c r="J830" s="97"/>
    </row>
    <row r="831" spans="3:10" ht="15" x14ac:dyDescent="0.25">
      <c r="C831" s="127"/>
      <c r="I831" s="1"/>
      <c r="J831" s="97"/>
    </row>
    <row r="832" spans="3:10" ht="15" x14ac:dyDescent="0.25">
      <c r="C832" s="127"/>
      <c r="I832" s="1"/>
      <c r="J832" s="97"/>
    </row>
    <row r="833" spans="3:10" ht="15" x14ac:dyDescent="0.25">
      <c r="C833" s="127"/>
      <c r="I833" s="1"/>
      <c r="J833" s="97"/>
    </row>
    <row r="834" spans="3:10" ht="15" x14ac:dyDescent="0.25">
      <c r="C834" s="127"/>
      <c r="I834" s="1"/>
      <c r="J834" s="97"/>
    </row>
    <row r="835" spans="3:10" ht="15" x14ac:dyDescent="0.25">
      <c r="C835" s="127"/>
      <c r="I835" s="1"/>
      <c r="J835" s="97"/>
    </row>
    <row r="836" spans="3:10" ht="15" x14ac:dyDescent="0.25">
      <c r="C836" s="127"/>
      <c r="I836" s="1"/>
      <c r="J836" s="97"/>
    </row>
    <row r="837" spans="3:10" ht="15" x14ac:dyDescent="0.25">
      <c r="C837" s="127"/>
      <c r="I837" s="1"/>
      <c r="J837" s="97"/>
    </row>
    <row r="838" spans="3:10" ht="15" x14ac:dyDescent="0.25">
      <c r="C838" s="127"/>
      <c r="I838" s="1"/>
      <c r="J838" s="97"/>
    </row>
    <row r="839" spans="3:10" ht="15" x14ac:dyDescent="0.25">
      <c r="C839" s="127"/>
      <c r="I839" s="1"/>
      <c r="J839" s="97"/>
    </row>
    <row r="840" spans="3:10" ht="15" x14ac:dyDescent="0.25">
      <c r="C840" s="127"/>
      <c r="I840" s="1"/>
      <c r="J840" s="97"/>
    </row>
    <row r="841" spans="3:10" ht="15" x14ac:dyDescent="0.25">
      <c r="C841" s="127"/>
      <c r="I841" s="1"/>
      <c r="J841" s="97"/>
    </row>
    <row r="842" spans="3:10" ht="15" x14ac:dyDescent="0.25">
      <c r="C842" s="127"/>
      <c r="I842" s="1"/>
      <c r="J842" s="97"/>
    </row>
    <row r="843" spans="3:10" ht="15" x14ac:dyDescent="0.25">
      <c r="C843" s="127"/>
      <c r="I843" s="1"/>
      <c r="J843" s="97"/>
    </row>
    <row r="844" spans="3:10" ht="15" x14ac:dyDescent="0.25">
      <c r="C844" s="127"/>
      <c r="I844" s="1"/>
      <c r="J844" s="97"/>
    </row>
    <row r="845" spans="3:10" ht="15" x14ac:dyDescent="0.25">
      <c r="C845" s="127"/>
      <c r="I845" s="1"/>
      <c r="J845" s="97"/>
    </row>
    <row r="846" spans="3:10" ht="15" x14ac:dyDescent="0.25">
      <c r="C846" s="127"/>
      <c r="I846" s="1"/>
      <c r="J846" s="97"/>
    </row>
    <row r="847" spans="3:10" ht="15" x14ac:dyDescent="0.25">
      <c r="C847" s="127"/>
      <c r="I847" s="1"/>
      <c r="J847" s="97"/>
    </row>
    <row r="848" spans="3:10" ht="15" x14ac:dyDescent="0.25">
      <c r="C848" s="127"/>
      <c r="I848" s="1"/>
      <c r="J848" s="97"/>
    </row>
    <row r="849" spans="3:10" ht="15" x14ac:dyDescent="0.25">
      <c r="C849" s="127"/>
      <c r="I849" s="1"/>
      <c r="J849" s="97"/>
    </row>
    <row r="850" spans="3:10" ht="15" x14ac:dyDescent="0.25">
      <c r="C850" s="127"/>
      <c r="I850" s="1"/>
      <c r="J850" s="97"/>
    </row>
    <row r="851" spans="3:10" ht="15" x14ac:dyDescent="0.25">
      <c r="C851" s="127"/>
      <c r="I851" s="1"/>
      <c r="J851" s="97"/>
    </row>
    <row r="852" spans="3:10" ht="15" x14ac:dyDescent="0.25">
      <c r="C852" s="127"/>
      <c r="I852" s="1"/>
      <c r="J852" s="97"/>
    </row>
    <row r="853" spans="3:10" ht="15" x14ac:dyDescent="0.25">
      <c r="C853" s="127"/>
      <c r="I853" s="1"/>
      <c r="J853" s="97"/>
    </row>
    <row r="854" spans="3:10" ht="15" x14ac:dyDescent="0.25">
      <c r="C854" s="127"/>
      <c r="I854" s="1"/>
      <c r="J854" s="97"/>
    </row>
    <row r="855" spans="3:10" ht="15" x14ac:dyDescent="0.25">
      <c r="C855" s="127"/>
      <c r="I855" s="1"/>
      <c r="J855" s="97"/>
    </row>
    <row r="856" spans="3:10" ht="15" x14ac:dyDescent="0.25">
      <c r="C856" s="127"/>
      <c r="I856" s="1"/>
      <c r="J856" s="97"/>
    </row>
    <row r="857" spans="3:10" ht="15" x14ac:dyDescent="0.25">
      <c r="C857" s="127"/>
      <c r="I857" s="1"/>
      <c r="J857" s="97"/>
    </row>
    <row r="858" spans="3:10" ht="15" x14ac:dyDescent="0.25">
      <c r="C858" s="127"/>
      <c r="I858" s="1"/>
      <c r="J858" s="97"/>
    </row>
    <row r="859" spans="3:10" ht="15" x14ac:dyDescent="0.25">
      <c r="C859" s="127"/>
      <c r="I859" s="1"/>
      <c r="J859" s="97"/>
    </row>
    <row r="860" spans="3:10" ht="15" x14ac:dyDescent="0.25">
      <c r="C860" s="127"/>
      <c r="I860" s="1"/>
      <c r="J860" s="97"/>
    </row>
    <row r="861" spans="3:10" ht="15" x14ac:dyDescent="0.25">
      <c r="C861" s="127"/>
      <c r="I861" s="1"/>
      <c r="J861" s="97"/>
    </row>
    <row r="862" spans="3:10" ht="15" x14ac:dyDescent="0.25">
      <c r="C862" s="127"/>
      <c r="I862" s="1"/>
      <c r="J862" s="97"/>
    </row>
    <row r="863" spans="3:10" ht="15" x14ac:dyDescent="0.25">
      <c r="C863" s="127"/>
      <c r="I863" s="1"/>
      <c r="J863" s="97"/>
    </row>
    <row r="864" spans="3:10" ht="15" x14ac:dyDescent="0.25">
      <c r="C864" s="127"/>
      <c r="I864" s="1"/>
      <c r="J864" s="97"/>
    </row>
    <row r="865" spans="3:10" ht="15" x14ac:dyDescent="0.25">
      <c r="C865" s="127"/>
      <c r="I865" s="1"/>
      <c r="J865" s="97"/>
    </row>
    <row r="866" spans="3:10" ht="15" x14ac:dyDescent="0.25">
      <c r="C866" s="127"/>
      <c r="I866" s="1"/>
      <c r="J866" s="97"/>
    </row>
    <row r="867" spans="3:10" ht="15" x14ac:dyDescent="0.25">
      <c r="C867" s="127"/>
      <c r="I867" s="1"/>
      <c r="J867" s="97"/>
    </row>
    <row r="868" spans="3:10" ht="15" x14ac:dyDescent="0.25">
      <c r="C868" s="127"/>
      <c r="I868" s="1"/>
      <c r="J868" s="97"/>
    </row>
    <row r="869" spans="3:10" ht="15" x14ac:dyDescent="0.25">
      <c r="C869" s="127"/>
      <c r="I869" s="1"/>
      <c r="J869" s="97"/>
    </row>
    <row r="870" spans="3:10" ht="15" x14ac:dyDescent="0.25">
      <c r="C870" s="127"/>
      <c r="I870" s="1"/>
      <c r="J870" s="97"/>
    </row>
    <row r="871" spans="3:10" ht="15" x14ac:dyDescent="0.25">
      <c r="C871" s="127"/>
      <c r="I871" s="1"/>
      <c r="J871" s="97"/>
    </row>
    <row r="872" spans="3:10" ht="15" x14ac:dyDescent="0.25">
      <c r="C872" s="127"/>
      <c r="I872" s="1"/>
      <c r="J872" s="97"/>
    </row>
    <row r="873" spans="3:10" ht="15" x14ac:dyDescent="0.25">
      <c r="C873" s="127"/>
      <c r="I873" s="1"/>
      <c r="J873" s="97"/>
    </row>
    <row r="874" spans="3:10" ht="15" x14ac:dyDescent="0.25">
      <c r="C874" s="127"/>
      <c r="I874" s="1"/>
      <c r="J874" s="97"/>
    </row>
    <row r="875" spans="3:10" ht="15" x14ac:dyDescent="0.25">
      <c r="C875" s="127"/>
      <c r="I875" s="1"/>
      <c r="J875" s="97"/>
    </row>
    <row r="876" spans="3:10" ht="15" x14ac:dyDescent="0.25">
      <c r="C876" s="127"/>
      <c r="I876" s="1"/>
      <c r="J876" s="97"/>
    </row>
    <row r="877" spans="3:10" ht="15" x14ac:dyDescent="0.25">
      <c r="C877" s="127"/>
      <c r="I877" s="1"/>
      <c r="J877" s="97"/>
    </row>
    <row r="878" spans="3:10" ht="15" x14ac:dyDescent="0.25">
      <c r="C878" s="127"/>
      <c r="I878" s="1"/>
      <c r="J878" s="97"/>
    </row>
    <row r="879" spans="3:10" ht="15" x14ac:dyDescent="0.25">
      <c r="C879" s="127"/>
      <c r="I879" s="1"/>
      <c r="J879" s="97"/>
    </row>
    <row r="880" spans="3:10" ht="15" x14ac:dyDescent="0.25">
      <c r="C880" s="127"/>
      <c r="I880" s="1"/>
      <c r="J880" s="97"/>
    </row>
    <row r="881" spans="3:10" ht="15" x14ac:dyDescent="0.25">
      <c r="C881" s="127"/>
      <c r="I881" s="1"/>
      <c r="J881" s="97"/>
    </row>
    <row r="882" spans="3:10" ht="15" x14ac:dyDescent="0.25">
      <c r="C882" s="127"/>
      <c r="I882" s="1"/>
      <c r="J882" s="97"/>
    </row>
    <row r="883" spans="3:10" ht="15" x14ac:dyDescent="0.25">
      <c r="C883" s="127"/>
      <c r="I883" s="1"/>
      <c r="J883" s="97"/>
    </row>
    <row r="884" spans="3:10" ht="15" x14ac:dyDescent="0.25">
      <c r="C884" s="127"/>
      <c r="I884" s="1"/>
      <c r="J884" s="97"/>
    </row>
    <row r="885" spans="3:10" ht="15" x14ac:dyDescent="0.25">
      <c r="C885" s="127"/>
      <c r="I885" s="1"/>
      <c r="J885" s="97"/>
    </row>
    <row r="886" spans="3:10" ht="15" x14ac:dyDescent="0.25">
      <c r="C886" s="127"/>
      <c r="I886" s="1"/>
      <c r="J886" s="97"/>
    </row>
    <row r="887" spans="3:10" ht="15" x14ac:dyDescent="0.25">
      <c r="C887" s="127"/>
      <c r="I887" s="1"/>
      <c r="J887" s="97"/>
    </row>
    <row r="888" spans="3:10" ht="15" x14ac:dyDescent="0.25">
      <c r="C888" s="127"/>
      <c r="I888" s="1"/>
      <c r="J888" s="97"/>
    </row>
    <row r="889" spans="3:10" ht="15" x14ac:dyDescent="0.25">
      <c r="C889" s="127"/>
      <c r="I889" s="1"/>
      <c r="J889" s="97"/>
    </row>
    <row r="890" spans="3:10" ht="15" x14ac:dyDescent="0.25">
      <c r="C890" s="127"/>
      <c r="I890" s="1"/>
      <c r="J890" s="97"/>
    </row>
    <row r="891" spans="3:10" ht="15" x14ac:dyDescent="0.25">
      <c r="C891" s="127"/>
      <c r="I891" s="1"/>
      <c r="J891" s="97"/>
    </row>
    <row r="892" spans="3:10" ht="15" x14ac:dyDescent="0.25">
      <c r="C892" s="127"/>
      <c r="I892" s="1"/>
      <c r="J892" s="97"/>
    </row>
    <row r="893" spans="3:10" ht="15" x14ac:dyDescent="0.25">
      <c r="C893" s="127"/>
      <c r="I893" s="1"/>
      <c r="J893" s="97"/>
    </row>
    <row r="894" spans="3:10" ht="15" x14ac:dyDescent="0.25">
      <c r="C894" s="127"/>
      <c r="I894" s="1"/>
      <c r="J894" s="97"/>
    </row>
    <row r="895" spans="3:10" ht="15" x14ac:dyDescent="0.25">
      <c r="C895" s="127"/>
      <c r="I895" s="1"/>
      <c r="J895" s="97"/>
    </row>
    <row r="896" spans="3:10" ht="15" x14ac:dyDescent="0.25">
      <c r="C896" s="127"/>
      <c r="I896" s="1"/>
      <c r="J896" s="97"/>
    </row>
    <row r="897" spans="3:10" ht="15" x14ac:dyDescent="0.25">
      <c r="C897" s="127"/>
      <c r="I897" s="1"/>
      <c r="J897" s="97"/>
    </row>
    <row r="898" spans="3:10" ht="15" x14ac:dyDescent="0.25">
      <c r="C898" s="127"/>
      <c r="I898" s="1"/>
      <c r="J898" s="97"/>
    </row>
    <row r="899" spans="3:10" ht="15" x14ac:dyDescent="0.25">
      <c r="C899" s="127"/>
      <c r="I899" s="1"/>
      <c r="J899" s="97"/>
    </row>
    <row r="900" spans="3:10" ht="15" x14ac:dyDescent="0.25">
      <c r="C900" s="127"/>
      <c r="I900" s="1"/>
      <c r="J900" s="97"/>
    </row>
    <row r="901" spans="3:10" ht="15" x14ac:dyDescent="0.25">
      <c r="C901" s="127"/>
      <c r="I901" s="1"/>
      <c r="J901" s="97"/>
    </row>
    <row r="902" spans="3:10" ht="15" x14ac:dyDescent="0.25">
      <c r="C902" s="127"/>
      <c r="I902" s="1"/>
      <c r="J902" s="97"/>
    </row>
    <row r="903" spans="3:10" ht="15" x14ac:dyDescent="0.25">
      <c r="C903" s="127"/>
      <c r="I903" s="1"/>
      <c r="J903" s="97"/>
    </row>
    <row r="904" spans="3:10" ht="15" x14ac:dyDescent="0.25">
      <c r="C904" s="127"/>
      <c r="I904" s="1"/>
      <c r="J904" s="97"/>
    </row>
    <row r="905" spans="3:10" ht="15" x14ac:dyDescent="0.25">
      <c r="C905" s="127"/>
      <c r="I905" s="1"/>
      <c r="J905" s="97"/>
    </row>
    <row r="906" spans="3:10" ht="15" x14ac:dyDescent="0.25">
      <c r="C906" s="127"/>
      <c r="I906" s="1"/>
      <c r="J906" s="97"/>
    </row>
    <row r="907" spans="3:10" ht="15" x14ac:dyDescent="0.25">
      <c r="C907" s="127"/>
      <c r="I907" s="1"/>
      <c r="J907" s="97"/>
    </row>
    <row r="908" spans="3:10" ht="15" x14ac:dyDescent="0.25">
      <c r="C908" s="127"/>
      <c r="I908" s="1"/>
      <c r="J908" s="97"/>
    </row>
    <row r="909" spans="3:10" ht="15" x14ac:dyDescent="0.25">
      <c r="C909" s="127"/>
      <c r="I909" s="1"/>
      <c r="J909" s="97"/>
    </row>
    <row r="910" spans="3:10" ht="15" x14ac:dyDescent="0.25">
      <c r="C910" s="127"/>
      <c r="I910" s="1"/>
      <c r="J910" s="97"/>
    </row>
    <row r="911" spans="3:10" ht="15" x14ac:dyDescent="0.25">
      <c r="C911" s="127"/>
      <c r="I911" s="1"/>
      <c r="J911" s="97"/>
    </row>
    <row r="912" spans="3:10" ht="15" x14ac:dyDescent="0.25">
      <c r="C912" s="127"/>
      <c r="I912" s="1"/>
      <c r="J912" s="97"/>
    </row>
    <row r="913" spans="3:10" ht="15" x14ac:dyDescent="0.25">
      <c r="C913" s="127"/>
      <c r="I913" s="1"/>
      <c r="J913" s="97"/>
    </row>
    <row r="914" spans="3:10" ht="15" x14ac:dyDescent="0.25">
      <c r="C914" s="127"/>
      <c r="I914" s="1"/>
      <c r="J914" s="97"/>
    </row>
    <row r="915" spans="3:10" ht="15" x14ac:dyDescent="0.25">
      <c r="C915" s="127"/>
      <c r="I915" s="1"/>
      <c r="J915" s="97"/>
    </row>
    <row r="916" spans="3:10" ht="15" x14ac:dyDescent="0.25">
      <c r="C916" s="127"/>
      <c r="I916" s="1"/>
      <c r="J916" s="97"/>
    </row>
    <row r="917" spans="3:10" ht="15" x14ac:dyDescent="0.25">
      <c r="C917" s="127"/>
      <c r="I917" s="1"/>
      <c r="J917" s="97"/>
    </row>
    <row r="918" spans="3:10" ht="15" x14ac:dyDescent="0.25">
      <c r="C918" s="127"/>
      <c r="I918" s="1"/>
      <c r="J918" s="97"/>
    </row>
    <row r="919" spans="3:10" ht="15" x14ac:dyDescent="0.25">
      <c r="C919" s="127"/>
      <c r="I919" s="1"/>
      <c r="J919" s="97"/>
    </row>
    <row r="920" spans="3:10" ht="15" x14ac:dyDescent="0.25">
      <c r="C920" s="127"/>
      <c r="I920" s="1"/>
      <c r="J920" s="97"/>
    </row>
    <row r="921" spans="3:10" ht="15" x14ac:dyDescent="0.25">
      <c r="C921" s="127"/>
      <c r="I921" s="1"/>
      <c r="J921" s="97"/>
    </row>
    <row r="922" spans="3:10" ht="15" x14ac:dyDescent="0.25">
      <c r="C922" s="127"/>
      <c r="I922" s="1"/>
      <c r="J922" s="97"/>
    </row>
    <row r="923" spans="3:10" ht="15" x14ac:dyDescent="0.25">
      <c r="C923" s="127"/>
      <c r="I923" s="1"/>
      <c r="J923" s="97"/>
    </row>
    <row r="924" spans="3:10" ht="15" x14ac:dyDescent="0.25">
      <c r="C924" s="127"/>
      <c r="I924" s="1"/>
      <c r="J924" s="97"/>
    </row>
    <row r="925" spans="3:10" ht="15" x14ac:dyDescent="0.25">
      <c r="C925" s="127"/>
      <c r="I925" s="1"/>
      <c r="J925" s="97"/>
    </row>
    <row r="926" spans="3:10" ht="15" x14ac:dyDescent="0.25">
      <c r="C926" s="127"/>
      <c r="I926" s="1"/>
      <c r="J926" s="97"/>
    </row>
    <row r="927" spans="3:10" ht="15" x14ac:dyDescent="0.25">
      <c r="C927" s="127"/>
      <c r="I927" s="1"/>
      <c r="J927" s="97"/>
    </row>
    <row r="928" spans="3:10" ht="15" x14ac:dyDescent="0.25">
      <c r="C928" s="127"/>
      <c r="I928" s="1"/>
      <c r="J928" s="97"/>
    </row>
    <row r="929" spans="3:10" ht="15" x14ac:dyDescent="0.25">
      <c r="C929" s="127"/>
      <c r="I929" s="1"/>
      <c r="J929" s="97"/>
    </row>
    <row r="930" spans="3:10" ht="15" x14ac:dyDescent="0.25">
      <c r="C930" s="127"/>
      <c r="I930" s="1"/>
      <c r="J930" s="97"/>
    </row>
    <row r="931" spans="3:10" ht="15" x14ac:dyDescent="0.25">
      <c r="C931" s="127"/>
      <c r="I931" s="1"/>
      <c r="J931" s="97"/>
    </row>
    <row r="932" spans="3:10" ht="15" x14ac:dyDescent="0.25">
      <c r="C932" s="127"/>
      <c r="I932" s="1"/>
      <c r="J932" s="97"/>
    </row>
    <row r="933" spans="3:10" ht="15" x14ac:dyDescent="0.25">
      <c r="C933" s="127"/>
      <c r="I933" s="1"/>
      <c r="J933" s="97"/>
    </row>
    <row r="934" spans="3:10" ht="15" x14ac:dyDescent="0.25">
      <c r="C934" s="127"/>
      <c r="I934" s="1"/>
      <c r="J934" s="97"/>
    </row>
    <row r="935" spans="3:10" ht="15" x14ac:dyDescent="0.25">
      <c r="C935" s="127"/>
      <c r="I935" s="1"/>
      <c r="J935" s="97"/>
    </row>
    <row r="936" spans="3:10" ht="15" x14ac:dyDescent="0.25">
      <c r="C936" s="127"/>
      <c r="I936" s="1"/>
      <c r="J936" s="97"/>
    </row>
    <row r="937" spans="3:10" ht="15" x14ac:dyDescent="0.25">
      <c r="C937" s="127"/>
      <c r="I937" s="1"/>
      <c r="J937" s="97"/>
    </row>
    <row r="938" spans="3:10" ht="15" x14ac:dyDescent="0.25">
      <c r="C938" s="127"/>
      <c r="I938" s="1"/>
      <c r="J938" s="97"/>
    </row>
    <row r="939" spans="3:10" ht="15" x14ac:dyDescent="0.25">
      <c r="C939" s="127"/>
      <c r="I939" s="1"/>
      <c r="J939" s="97"/>
    </row>
    <row r="940" spans="3:10" ht="15" x14ac:dyDescent="0.25">
      <c r="C940" s="127"/>
      <c r="I940" s="1"/>
      <c r="J940" s="97"/>
    </row>
    <row r="941" spans="3:10" ht="15" x14ac:dyDescent="0.25">
      <c r="C941" s="127"/>
      <c r="I941" s="1"/>
      <c r="J941" s="97"/>
    </row>
    <row r="942" spans="3:10" ht="15" x14ac:dyDescent="0.25">
      <c r="C942" s="127"/>
      <c r="I942" s="1"/>
      <c r="J942" s="97"/>
    </row>
    <row r="943" spans="3:10" ht="15" x14ac:dyDescent="0.25">
      <c r="C943" s="127"/>
      <c r="I943" s="1"/>
      <c r="J943" s="97"/>
    </row>
    <row r="944" spans="3:10" ht="15" x14ac:dyDescent="0.25">
      <c r="C944" s="127"/>
      <c r="I944" s="1"/>
      <c r="J944" s="97"/>
    </row>
    <row r="945" spans="3:10" ht="15" x14ac:dyDescent="0.25">
      <c r="C945" s="127"/>
      <c r="I945" s="1"/>
      <c r="J945" s="97"/>
    </row>
    <row r="946" spans="3:10" ht="15" x14ac:dyDescent="0.25">
      <c r="C946" s="127"/>
      <c r="I946" s="1"/>
      <c r="J946" s="97"/>
    </row>
    <row r="947" spans="3:10" ht="15" x14ac:dyDescent="0.25">
      <c r="C947" s="127"/>
      <c r="I947" s="1"/>
      <c r="J947" s="97"/>
    </row>
    <row r="948" spans="3:10" ht="15" x14ac:dyDescent="0.25">
      <c r="C948" s="127"/>
      <c r="I948" s="1"/>
      <c r="J948" s="97"/>
    </row>
    <row r="949" spans="3:10" ht="15" x14ac:dyDescent="0.25">
      <c r="C949" s="127"/>
      <c r="I949" s="1"/>
      <c r="J949" s="97"/>
    </row>
    <row r="950" spans="3:10" ht="15" x14ac:dyDescent="0.25">
      <c r="C950" s="127"/>
      <c r="I950" s="1"/>
      <c r="J950" s="97"/>
    </row>
    <row r="951" spans="3:10" ht="15" x14ac:dyDescent="0.25">
      <c r="C951" s="127"/>
      <c r="I951" s="1"/>
      <c r="J951" s="97"/>
    </row>
    <row r="952" spans="3:10" ht="15" x14ac:dyDescent="0.25">
      <c r="C952" s="127"/>
      <c r="I952" s="1"/>
      <c r="J952" s="97"/>
    </row>
    <row r="953" spans="3:10" ht="15" x14ac:dyDescent="0.25">
      <c r="C953" s="127"/>
      <c r="I953" s="1"/>
      <c r="J953" s="97"/>
    </row>
    <row r="954" spans="3:10" ht="15" x14ac:dyDescent="0.25">
      <c r="C954" s="127"/>
      <c r="I954" s="1"/>
      <c r="J954" s="97"/>
    </row>
    <row r="955" spans="3:10" ht="15" x14ac:dyDescent="0.25">
      <c r="C955" s="127"/>
      <c r="I955" s="1"/>
      <c r="J955" s="97"/>
    </row>
    <row r="956" spans="3:10" ht="15" x14ac:dyDescent="0.25">
      <c r="C956" s="127"/>
      <c r="I956" s="1"/>
      <c r="J956" s="97"/>
    </row>
    <row r="957" spans="3:10" ht="15" x14ac:dyDescent="0.25">
      <c r="C957" s="127"/>
      <c r="I957" s="1"/>
      <c r="J957" s="97"/>
    </row>
    <row r="958" spans="3:10" ht="15" x14ac:dyDescent="0.25">
      <c r="C958" s="127"/>
      <c r="I958" s="1"/>
      <c r="J958" s="97"/>
    </row>
    <row r="959" spans="3:10" ht="15" x14ac:dyDescent="0.25">
      <c r="C959" s="127"/>
      <c r="I959" s="1"/>
      <c r="J959" s="97"/>
    </row>
    <row r="960" spans="3:10" ht="15" x14ac:dyDescent="0.25">
      <c r="C960" s="127"/>
      <c r="I960" s="1"/>
      <c r="J960" s="97"/>
    </row>
    <row r="961" spans="3:10" ht="15" x14ac:dyDescent="0.25">
      <c r="C961" s="127"/>
      <c r="I961" s="1"/>
      <c r="J961" s="97"/>
    </row>
    <row r="962" spans="3:10" ht="15" x14ac:dyDescent="0.25">
      <c r="C962" s="127"/>
      <c r="I962" s="1"/>
      <c r="J962" s="97"/>
    </row>
    <row r="963" spans="3:10" ht="15" x14ac:dyDescent="0.25">
      <c r="C963" s="127"/>
      <c r="I963" s="1"/>
      <c r="J963" s="97"/>
    </row>
    <row r="964" spans="3:10" ht="15" x14ac:dyDescent="0.25">
      <c r="C964" s="127"/>
      <c r="I964" s="1"/>
      <c r="J964" s="97"/>
    </row>
    <row r="965" spans="3:10" ht="15" x14ac:dyDescent="0.25">
      <c r="C965" s="127"/>
      <c r="I965" s="1"/>
      <c r="J965" s="97"/>
    </row>
    <row r="966" spans="3:10" ht="15" x14ac:dyDescent="0.25">
      <c r="C966" s="127"/>
      <c r="I966" s="1"/>
      <c r="J966" s="97"/>
    </row>
    <row r="967" spans="3:10" ht="15" x14ac:dyDescent="0.25">
      <c r="C967" s="127"/>
      <c r="I967" s="1"/>
      <c r="J967" s="97"/>
    </row>
    <row r="968" spans="3:10" ht="15" x14ac:dyDescent="0.25">
      <c r="C968" s="127"/>
      <c r="I968" s="1"/>
      <c r="J968" s="97"/>
    </row>
    <row r="969" spans="3:10" ht="15" x14ac:dyDescent="0.25">
      <c r="C969" s="127"/>
      <c r="I969" s="1"/>
      <c r="J969" s="97"/>
    </row>
    <row r="970" spans="3:10" ht="15" x14ac:dyDescent="0.25">
      <c r="C970" s="127"/>
      <c r="I970" s="1"/>
      <c r="J970" s="97"/>
    </row>
    <row r="971" spans="3:10" ht="15" x14ac:dyDescent="0.25">
      <c r="C971" s="127"/>
      <c r="I971" s="1"/>
      <c r="J971" s="97"/>
    </row>
    <row r="972" spans="3:10" ht="15" x14ac:dyDescent="0.25">
      <c r="C972" s="127"/>
      <c r="I972" s="1"/>
      <c r="J972" s="97"/>
    </row>
    <row r="973" spans="3:10" ht="15" x14ac:dyDescent="0.25">
      <c r="C973" s="127"/>
      <c r="I973" s="1"/>
      <c r="J973" s="97"/>
    </row>
    <row r="974" spans="3:10" ht="15" x14ac:dyDescent="0.25">
      <c r="C974" s="127"/>
      <c r="I974" s="1"/>
      <c r="J974" s="97"/>
    </row>
    <row r="975" spans="3:10" ht="15" x14ac:dyDescent="0.25">
      <c r="C975" s="127"/>
      <c r="I975" s="1"/>
      <c r="J975" s="97"/>
    </row>
    <row r="976" spans="3:10" ht="15" x14ac:dyDescent="0.25">
      <c r="C976" s="127"/>
      <c r="I976" s="1"/>
      <c r="J976" s="97"/>
    </row>
    <row r="977" spans="3:10" ht="15" x14ac:dyDescent="0.25">
      <c r="C977" s="127"/>
      <c r="I977" s="1"/>
      <c r="J977" s="97"/>
    </row>
    <row r="978" spans="3:10" ht="15" x14ac:dyDescent="0.25">
      <c r="C978" s="127"/>
      <c r="I978" s="1"/>
      <c r="J978" s="97"/>
    </row>
    <row r="979" spans="3:10" ht="15" x14ac:dyDescent="0.25">
      <c r="C979" s="127"/>
      <c r="I979" s="1"/>
      <c r="J979" s="97"/>
    </row>
    <row r="980" spans="3:10" ht="15" x14ac:dyDescent="0.25">
      <c r="C980" s="127"/>
      <c r="I980" s="1"/>
      <c r="J980" s="97"/>
    </row>
    <row r="981" spans="3:10" ht="15" x14ac:dyDescent="0.25">
      <c r="C981" s="127"/>
      <c r="I981" s="1"/>
      <c r="J981" s="97"/>
    </row>
    <row r="982" spans="3:10" ht="15" x14ac:dyDescent="0.25">
      <c r="C982" s="127"/>
      <c r="I982" s="1"/>
      <c r="J982" s="97"/>
    </row>
    <row r="983" spans="3:10" ht="15" x14ac:dyDescent="0.25">
      <c r="C983" s="127"/>
      <c r="I983" s="1"/>
      <c r="J983" s="97"/>
    </row>
    <row r="984" spans="3:10" ht="15" x14ac:dyDescent="0.25">
      <c r="C984" s="127"/>
      <c r="I984" s="1"/>
      <c r="J984" s="97"/>
    </row>
    <row r="985" spans="3:10" ht="15" x14ac:dyDescent="0.25">
      <c r="C985" s="127"/>
      <c r="I985" s="1"/>
      <c r="J985" s="97"/>
    </row>
    <row r="986" spans="3:10" ht="15" x14ac:dyDescent="0.25">
      <c r="C986" s="127"/>
      <c r="I986" s="1"/>
      <c r="J986" s="97"/>
    </row>
    <row r="987" spans="3:10" ht="15" x14ac:dyDescent="0.25">
      <c r="C987" s="127"/>
      <c r="I987" s="1"/>
      <c r="J987" s="97"/>
    </row>
    <row r="988" spans="3:10" ht="15" x14ac:dyDescent="0.25">
      <c r="C988" s="127"/>
      <c r="I988" s="1"/>
      <c r="J988" s="97"/>
    </row>
    <row r="989" spans="3:10" ht="15" x14ac:dyDescent="0.25">
      <c r="C989" s="127"/>
      <c r="I989" s="1"/>
      <c r="J989" s="97"/>
    </row>
    <row r="990" spans="3:10" ht="15" x14ac:dyDescent="0.25">
      <c r="C990" s="127"/>
      <c r="I990" s="1"/>
      <c r="J990" s="97"/>
    </row>
    <row r="991" spans="3:10" ht="15" x14ac:dyDescent="0.25">
      <c r="C991" s="127"/>
      <c r="I991" s="1"/>
      <c r="J991" s="97"/>
    </row>
    <row r="992" spans="3:10" ht="15" x14ac:dyDescent="0.25">
      <c r="C992" s="127"/>
      <c r="I992" s="1"/>
      <c r="J992" s="97"/>
    </row>
    <row r="993" spans="3:10" ht="15" x14ac:dyDescent="0.25">
      <c r="C993" s="127"/>
      <c r="I993" s="1"/>
      <c r="J993" s="97"/>
    </row>
    <row r="994" spans="3:10" ht="15" x14ac:dyDescent="0.25">
      <c r="C994" s="127"/>
      <c r="I994" s="1"/>
      <c r="J994" s="97"/>
    </row>
    <row r="995" spans="3:10" ht="15" x14ac:dyDescent="0.25">
      <c r="C995" s="127"/>
      <c r="I995" s="1"/>
      <c r="J995" s="97"/>
    </row>
    <row r="996" spans="3:10" ht="15" x14ac:dyDescent="0.25">
      <c r="C996" s="127"/>
      <c r="I996" s="1"/>
      <c r="J996" s="97"/>
    </row>
    <row r="997" spans="3:10" ht="15" x14ac:dyDescent="0.25">
      <c r="C997" s="127"/>
      <c r="I997" s="1"/>
      <c r="J997" s="97"/>
    </row>
    <row r="998" spans="3:10" ht="15" x14ac:dyDescent="0.25">
      <c r="C998" s="127"/>
      <c r="I998" s="1"/>
      <c r="J998" s="97"/>
    </row>
    <row r="999" spans="3:10" ht="15" x14ac:dyDescent="0.25">
      <c r="C999" s="127"/>
      <c r="I999" s="1"/>
      <c r="J999" s="97"/>
    </row>
    <row r="1000" spans="3:10" ht="15" x14ac:dyDescent="0.25">
      <c r="C1000" s="127"/>
      <c r="I1000" s="1"/>
      <c r="J1000" s="97"/>
    </row>
  </sheetData>
  <mergeCells count="1">
    <mergeCell ref="C20:F20"/>
  </mergeCells>
  <pageMargins left="0.70866141732283472" right="0.70866141732283472" top="0.74803149606299213" bottom="0.74803149606299213" header="0" footer="0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969"/>
  <sheetViews>
    <sheetView zoomScaleNormal="100" workbookViewId="0">
      <selection activeCell="E29" sqref="E29"/>
    </sheetView>
  </sheetViews>
  <sheetFormatPr defaultColWidth="12.625" defaultRowHeight="15" customHeight="1" x14ac:dyDescent="0.3"/>
  <cols>
    <col min="1" max="1" width="5.5" style="71" bestFit="1" customWidth="1"/>
    <col min="2" max="2" width="8.875" style="64" bestFit="1" customWidth="1"/>
    <col min="3" max="3" width="42.5" style="64" bestFit="1" customWidth="1"/>
    <col min="4" max="4" width="12.125" style="66" bestFit="1" customWidth="1"/>
    <col min="5" max="5" width="10.625" style="64" bestFit="1" customWidth="1"/>
    <col min="6" max="6" width="10.875" style="67" bestFit="1" customWidth="1"/>
    <col min="7" max="7" width="6" style="64" bestFit="1" customWidth="1"/>
    <col min="8" max="8" width="15.375" style="64" bestFit="1" customWidth="1"/>
    <col min="9" max="9" width="5.5" style="67" bestFit="1" customWidth="1"/>
    <col min="10" max="10" width="8.875" style="64" bestFit="1" customWidth="1"/>
    <col min="11" max="11" width="12.5" style="64" bestFit="1" customWidth="1"/>
    <col min="12" max="12" width="19.125" style="64" bestFit="1" customWidth="1"/>
    <col min="13" max="13" width="22.625" style="64" bestFit="1" customWidth="1"/>
    <col min="14" max="14" width="8.75" style="64" bestFit="1" customWidth="1"/>
    <col min="15" max="15" width="10.75" style="67" bestFit="1" customWidth="1"/>
    <col min="16" max="16" width="10.625" style="64" bestFit="1" customWidth="1"/>
    <col min="17" max="17" width="10.875" style="64" bestFit="1" customWidth="1"/>
    <col min="18" max="27" width="7.625" style="64" customWidth="1"/>
    <col min="28" max="16384" width="12.625" style="64"/>
  </cols>
  <sheetData>
    <row r="1" spans="1:21" ht="16.5" x14ac:dyDescent="0.3">
      <c r="A1" s="292" t="s">
        <v>24</v>
      </c>
      <c r="B1" s="292"/>
      <c r="C1" s="292"/>
      <c r="D1" s="292"/>
      <c r="E1" s="292"/>
      <c r="F1" s="292"/>
      <c r="G1" s="63"/>
      <c r="H1" s="63"/>
      <c r="I1" s="292" t="s">
        <v>62</v>
      </c>
      <c r="J1" s="292"/>
      <c r="K1" s="292"/>
      <c r="L1" s="292"/>
      <c r="M1" s="292"/>
      <c r="N1" s="292"/>
      <c r="O1" s="292"/>
      <c r="P1" s="292"/>
      <c r="Q1" s="292"/>
    </row>
    <row r="2" spans="1:21" s="66" customFormat="1" ht="16.5" x14ac:dyDescent="0.2">
      <c r="A2" s="32" t="s">
        <v>25</v>
      </c>
      <c r="B2" s="32" t="s">
        <v>26</v>
      </c>
      <c r="C2" s="32" t="s">
        <v>61</v>
      </c>
      <c r="D2" s="32" t="s">
        <v>27</v>
      </c>
      <c r="E2" s="33" t="s">
        <v>28</v>
      </c>
      <c r="F2" s="34" t="s">
        <v>1</v>
      </c>
      <c r="G2" s="65"/>
      <c r="H2" s="65"/>
      <c r="I2" s="32" t="s">
        <v>25</v>
      </c>
      <c r="J2" s="32" t="s">
        <v>26</v>
      </c>
      <c r="K2" s="32" t="s">
        <v>98</v>
      </c>
      <c r="L2" s="32" t="s">
        <v>100</v>
      </c>
      <c r="M2" s="32" t="s">
        <v>101</v>
      </c>
      <c r="N2" s="32" t="s">
        <v>27</v>
      </c>
      <c r="O2" s="34" t="s">
        <v>58</v>
      </c>
      <c r="P2" s="33" t="s">
        <v>28</v>
      </c>
      <c r="Q2" s="34" t="s">
        <v>1</v>
      </c>
    </row>
    <row r="3" spans="1:21" s="66" customFormat="1" ht="16.5" x14ac:dyDescent="0.3">
      <c r="A3" s="28">
        <v>1</v>
      </c>
      <c r="B3" s="301">
        <v>44987</v>
      </c>
      <c r="C3" s="298" t="s">
        <v>72</v>
      </c>
      <c r="D3" s="32" t="s">
        <v>43</v>
      </c>
      <c r="E3" s="29">
        <v>5568565</v>
      </c>
      <c r="F3" s="30">
        <f>E3</f>
        <v>5568565</v>
      </c>
      <c r="G3" s="65"/>
      <c r="H3" s="65"/>
      <c r="I3" s="32">
        <v>1</v>
      </c>
      <c r="J3" s="301">
        <v>45205</v>
      </c>
      <c r="K3" s="310" t="s">
        <v>99</v>
      </c>
      <c r="L3" s="310" t="s">
        <v>102</v>
      </c>
      <c r="M3" s="310" t="s">
        <v>103</v>
      </c>
      <c r="N3" s="32" t="s">
        <v>105</v>
      </c>
      <c r="O3" s="307">
        <v>61.1</v>
      </c>
      <c r="P3" s="33">
        <v>2900000</v>
      </c>
      <c r="Q3" s="34">
        <f>P3</f>
        <v>2900000</v>
      </c>
    </row>
    <row r="4" spans="1:21" ht="16.5" customHeight="1" x14ac:dyDescent="0.3">
      <c r="A4" s="28">
        <v>2</v>
      </c>
      <c r="B4" s="302"/>
      <c r="C4" s="300"/>
      <c r="D4" s="297" t="s">
        <v>44</v>
      </c>
      <c r="E4" s="29">
        <v>30000</v>
      </c>
      <c r="F4" s="30">
        <f t="shared" ref="F4:F8" si="0">E4</f>
        <v>30000</v>
      </c>
      <c r="G4" s="63"/>
      <c r="H4" s="63"/>
      <c r="I4" s="32">
        <v>2</v>
      </c>
      <c r="J4" s="302"/>
      <c r="K4" s="311"/>
      <c r="L4" s="311"/>
      <c r="M4" s="311"/>
      <c r="N4" s="32" t="s">
        <v>43</v>
      </c>
      <c r="O4" s="308"/>
      <c r="P4" s="129">
        <v>87000</v>
      </c>
      <c r="Q4" s="34">
        <f t="shared" ref="Q4:Q8" si="1">P4</f>
        <v>87000</v>
      </c>
    </row>
    <row r="5" spans="1:21" ht="16.5" x14ac:dyDescent="0.3">
      <c r="A5" s="28">
        <v>3</v>
      </c>
      <c r="B5" s="302"/>
      <c r="C5" s="299"/>
      <c r="D5" s="297"/>
      <c r="E5" s="29">
        <v>6580</v>
      </c>
      <c r="F5" s="30">
        <f t="shared" si="0"/>
        <v>6580</v>
      </c>
      <c r="G5" s="63"/>
      <c r="H5" s="63"/>
      <c r="I5" s="32">
        <v>3</v>
      </c>
      <c r="J5" s="303"/>
      <c r="K5" s="312"/>
      <c r="L5" s="312"/>
      <c r="M5" s="312"/>
      <c r="N5" s="32" t="s">
        <v>44</v>
      </c>
      <c r="O5" s="309"/>
      <c r="P5" s="129">
        <v>300</v>
      </c>
      <c r="Q5" s="34">
        <f t="shared" si="1"/>
        <v>300</v>
      </c>
    </row>
    <row r="6" spans="1:21" ht="16.5" x14ac:dyDescent="0.3">
      <c r="A6" s="28">
        <v>4</v>
      </c>
      <c r="B6" s="302"/>
      <c r="C6" s="298" t="s">
        <v>80</v>
      </c>
      <c r="D6" s="32" t="s">
        <v>43</v>
      </c>
      <c r="E6" s="128">
        <v>500</v>
      </c>
      <c r="F6" s="30">
        <f t="shared" si="0"/>
        <v>500</v>
      </c>
      <c r="G6" s="63"/>
      <c r="H6" s="63"/>
      <c r="I6" s="32">
        <v>4</v>
      </c>
      <c r="J6" s="306">
        <v>45155</v>
      </c>
      <c r="K6" s="305" t="s">
        <v>104</v>
      </c>
      <c r="L6" s="305" t="s">
        <v>106</v>
      </c>
      <c r="M6" s="305" t="s">
        <v>103</v>
      </c>
      <c r="N6" s="32" t="s">
        <v>105</v>
      </c>
      <c r="O6" s="307">
        <v>146.88999999999999</v>
      </c>
      <c r="P6" s="129">
        <v>4026710</v>
      </c>
      <c r="Q6" s="34">
        <f t="shared" si="1"/>
        <v>4026710</v>
      </c>
    </row>
    <row r="7" spans="1:21" ht="16.5" x14ac:dyDescent="0.3">
      <c r="A7" s="28">
        <v>5</v>
      </c>
      <c r="B7" s="302"/>
      <c r="C7" s="300"/>
      <c r="D7" s="298" t="s">
        <v>44</v>
      </c>
      <c r="E7" s="128">
        <v>100</v>
      </c>
      <c r="F7" s="30">
        <f t="shared" si="0"/>
        <v>100</v>
      </c>
      <c r="G7" s="63"/>
      <c r="H7" s="63"/>
      <c r="I7" s="32">
        <v>5</v>
      </c>
      <c r="J7" s="306"/>
      <c r="K7" s="305"/>
      <c r="L7" s="305"/>
      <c r="M7" s="305"/>
      <c r="N7" s="32" t="s">
        <v>43</v>
      </c>
      <c r="O7" s="308"/>
      <c r="P7" s="129">
        <v>120810</v>
      </c>
      <c r="Q7" s="34">
        <f t="shared" si="1"/>
        <v>120810</v>
      </c>
    </row>
    <row r="8" spans="1:21" ht="16.5" x14ac:dyDescent="0.3">
      <c r="A8" s="28">
        <v>6</v>
      </c>
      <c r="B8" s="303"/>
      <c r="C8" s="299"/>
      <c r="D8" s="299"/>
      <c r="E8" s="128">
        <v>500</v>
      </c>
      <c r="F8" s="30">
        <f t="shared" si="0"/>
        <v>500</v>
      </c>
      <c r="G8" s="63"/>
      <c r="H8" s="63"/>
      <c r="I8" s="32">
        <v>6</v>
      </c>
      <c r="J8" s="305"/>
      <c r="K8" s="305"/>
      <c r="L8" s="305"/>
      <c r="M8" s="305"/>
      <c r="N8" s="32" t="s">
        <v>44</v>
      </c>
      <c r="O8" s="309"/>
      <c r="P8" s="129">
        <v>300</v>
      </c>
      <c r="Q8" s="34">
        <f t="shared" si="1"/>
        <v>300</v>
      </c>
    </row>
    <row r="9" spans="1:21" ht="16.5" x14ac:dyDescent="0.3">
      <c r="A9" s="296" t="s">
        <v>40</v>
      </c>
      <c r="B9" s="296"/>
      <c r="C9" s="296"/>
      <c r="D9" s="296"/>
      <c r="E9" s="31">
        <f>SUM(E3:E8)</f>
        <v>5606245</v>
      </c>
      <c r="F9" s="31">
        <f>SUM(F3:F8)</f>
        <v>5606245</v>
      </c>
      <c r="G9" s="63"/>
      <c r="H9" s="63"/>
      <c r="I9" s="304" t="s">
        <v>29</v>
      </c>
      <c r="J9" s="304"/>
      <c r="K9" s="304"/>
      <c r="L9" s="304"/>
      <c r="M9" s="304"/>
      <c r="N9" s="304"/>
      <c r="O9" s="130"/>
      <c r="P9" s="131">
        <f>SUM(P3:P8)</f>
        <v>7135120</v>
      </c>
      <c r="Q9" s="131">
        <f>SUM(Q3:Q8)</f>
        <v>7135120</v>
      </c>
    </row>
    <row r="10" spans="1:21" ht="16.5" x14ac:dyDescent="0.3">
      <c r="E10" s="63"/>
      <c r="F10" s="72"/>
      <c r="G10" s="63"/>
      <c r="H10" s="63"/>
      <c r="I10" s="68"/>
      <c r="J10" s="63"/>
      <c r="K10" s="63"/>
      <c r="L10" s="63"/>
      <c r="M10" s="63"/>
      <c r="N10" s="63"/>
      <c r="O10" s="68"/>
      <c r="P10" s="63"/>
      <c r="Q10" s="63"/>
    </row>
    <row r="11" spans="1:21" ht="16.5" x14ac:dyDescent="0.3">
      <c r="E11" s="63"/>
      <c r="F11" s="72"/>
      <c r="H11" s="63"/>
      <c r="I11" s="68"/>
      <c r="J11" s="63"/>
      <c r="K11" s="63"/>
      <c r="L11" s="63"/>
      <c r="M11" s="63"/>
      <c r="N11" s="63"/>
      <c r="O11" s="68"/>
      <c r="P11" s="63"/>
      <c r="Q11" s="63"/>
      <c r="R11" s="63"/>
      <c r="S11" s="69"/>
      <c r="T11" s="70"/>
      <c r="U11" s="63"/>
    </row>
    <row r="12" spans="1:21" ht="15.75" customHeight="1" x14ac:dyDescent="0.3">
      <c r="B12" s="293" t="s">
        <v>71</v>
      </c>
      <c r="C12" s="293"/>
      <c r="D12" s="293"/>
      <c r="E12" s="293"/>
      <c r="F12" s="72"/>
      <c r="H12" s="63"/>
      <c r="I12" s="68"/>
      <c r="J12" s="63"/>
      <c r="K12" s="63"/>
      <c r="L12" s="63"/>
      <c r="M12" s="63"/>
      <c r="N12" s="63"/>
      <c r="O12" s="68"/>
      <c r="P12" s="63"/>
      <c r="Q12" s="63"/>
      <c r="R12" s="63"/>
      <c r="S12" s="69"/>
      <c r="T12" s="70"/>
      <c r="U12" s="63"/>
    </row>
    <row r="13" spans="1:21" ht="15.75" customHeight="1" x14ac:dyDescent="0.3">
      <c r="B13" s="36" t="s">
        <v>25</v>
      </c>
      <c r="C13" s="37" t="s">
        <v>38</v>
      </c>
      <c r="D13" s="37"/>
      <c r="E13" s="37" t="s">
        <v>64</v>
      </c>
      <c r="F13" s="72"/>
      <c r="H13" s="63"/>
      <c r="I13" s="68"/>
      <c r="J13" s="63"/>
      <c r="K13" s="63"/>
      <c r="L13" s="63"/>
      <c r="M13" s="63"/>
      <c r="N13" s="63"/>
      <c r="O13" s="68"/>
      <c r="P13" s="63"/>
      <c r="Q13" s="63"/>
      <c r="R13" s="63"/>
      <c r="S13" s="69"/>
      <c r="T13" s="70"/>
      <c r="U13" s="63"/>
    </row>
    <row r="14" spans="1:21" ht="15.75" customHeight="1" x14ac:dyDescent="0.3">
      <c r="B14" s="15">
        <v>1</v>
      </c>
      <c r="C14" s="73" t="s">
        <v>63</v>
      </c>
      <c r="D14" s="35">
        <v>23</v>
      </c>
      <c r="E14" s="12" t="s">
        <v>65</v>
      </c>
      <c r="F14" s="72"/>
      <c r="H14" s="63"/>
      <c r="I14" s="68"/>
      <c r="J14" s="63"/>
      <c r="K14" s="63"/>
      <c r="L14" s="63"/>
      <c r="M14" s="63"/>
      <c r="N14" s="63"/>
      <c r="O14" s="68"/>
      <c r="P14" s="63"/>
      <c r="Q14" s="63"/>
      <c r="R14" s="63"/>
      <c r="S14" s="69"/>
      <c r="T14" s="70"/>
      <c r="U14" s="63"/>
    </row>
    <row r="15" spans="1:21" ht="15.75" customHeight="1" x14ac:dyDescent="0.3">
      <c r="B15" s="15">
        <v>2</v>
      </c>
      <c r="C15" s="73" t="s">
        <v>76</v>
      </c>
      <c r="D15" s="35">
        <v>12450.54</v>
      </c>
      <c r="E15" s="12" t="s">
        <v>77</v>
      </c>
      <c r="F15" s="72">
        <f>6233.32+6217.22</f>
        <v>12450.54</v>
      </c>
      <c r="H15" s="63"/>
      <c r="I15" s="68"/>
      <c r="J15" s="63"/>
      <c r="K15" s="63"/>
      <c r="L15" s="63"/>
      <c r="M15" s="63"/>
      <c r="N15" s="63"/>
      <c r="O15" s="68"/>
      <c r="P15" s="63"/>
      <c r="Q15" s="63"/>
      <c r="R15" s="63"/>
      <c r="S15" s="69"/>
      <c r="T15" s="70"/>
      <c r="U15" s="63"/>
    </row>
    <row r="16" spans="1:21" ht="15.75" customHeight="1" x14ac:dyDescent="0.3">
      <c r="B16" s="15">
        <v>3</v>
      </c>
      <c r="C16" s="73" t="s">
        <v>125</v>
      </c>
      <c r="D16" s="35">
        <v>55</v>
      </c>
      <c r="E16" s="12" t="s">
        <v>69</v>
      </c>
      <c r="F16" s="72"/>
      <c r="H16" s="63"/>
      <c r="I16" s="68"/>
      <c r="J16" s="63"/>
      <c r="K16" s="63"/>
      <c r="L16" s="63"/>
      <c r="M16" s="63"/>
      <c r="N16" s="63"/>
      <c r="O16" s="68"/>
      <c r="P16" s="63"/>
      <c r="Q16" s="63"/>
      <c r="R16" s="63"/>
      <c r="S16" s="69"/>
      <c r="T16" s="70"/>
      <c r="U16" s="63"/>
    </row>
    <row r="17" spans="2:21" ht="15.75" customHeight="1" x14ac:dyDescent="0.3">
      <c r="B17" s="15">
        <v>4</v>
      </c>
      <c r="C17" s="73" t="s">
        <v>126</v>
      </c>
      <c r="D17" s="35">
        <f>ROUND(D16*D15,0)</f>
        <v>684780</v>
      </c>
      <c r="E17" s="12" t="s">
        <v>69</v>
      </c>
      <c r="F17" s="72"/>
      <c r="H17" s="63"/>
      <c r="I17" s="63"/>
      <c r="J17" s="63"/>
      <c r="K17" s="63"/>
      <c r="L17" s="63"/>
      <c r="M17" s="63"/>
      <c r="N17" s="63"/>
      <c r="O17" s="68"/>
      <c r="P17" s="63"/>
      <c r="Q17" s="63"/>
      <c r="R17" s="63"/>
      <c r="S17" s="69"/>
      <c r="T17" s="70"/>
      <c r="U17" s="63"/>
    </row>
    <row r="18" spans="2:21" ht="15.75" customHeight="1" x14ac:dyDescent="0.3">
      <c r="B18" s="15">
        <v>5</v>
      </c>
      <c r="C18" s="73" t="s">
        <v>127</v>
      </c>
      <c r="D18" s="35">
        <f>D17*12</f>
        <v>8217360</v>
      </c>
      <c r="E18" s="12" t="s">
        <v>69</v>
      </c>
      <c r="H18" s="63"/>
      <c r="I18" s="63"/>
      <c r="J18" s="63"/>
      <c r="K18" s="63"/>
      <c r="L18" s="63"/>
      <c r="M18" s="63"/>
      <c r="N18" s="63"/>
      <c r="O18" s="68"/>
      <c r="P18" s="63"/>
      <c r="Q18" s="63"/>
      <c r="R18" s="63"/>
      <c r="S18" s="69"/>
      <c r="T18" s="70"/>
      <c r="U18" s="63"/>
    </row>
    <row r="19" spans="2:21" ht="15.75" customHeight="1" x14ac:dyDescent="0.3">
      <c r="B19" s="15">
        <v>6</v>
      </c>
      <c r="C19" s="73" t="s">
        <v>128</v>
      </c>
      <c r="D19" s="35">
        <v>60</v>
      </c>
      <c r="E19" s="12" t="s">
        <v>69</v>
      </c>
      <c r="H19" s="63"/>
      <c r="I19" s="63"/>
      <c r="J19" s="63"/>
      <c r="K19" s="63"/>
      <c r="L19" s="63"/>
      <c r="M19" s="63"/>
      <c r="N19" s="63"/>
      <c r="O19" s="68"/>
      <c r="P19" s="63"/>
      <c r="Q19" s="63"/>
      <c r="R19" s="63"/>
      <c r="S19" s="69"/>
      <c r="T19" s="70"/>
      <c r="U19" s="63"/>
    </row>
    <row r="20" spans="2:21" ht="15.75" customHeight="1" x14ac:dyDescent="0.3">
      <c r="B20" s="15">
        <v>7</v>
      </c>
      <c r="C20" s="73" t="s">
        <v>129</v>
      </c>
      <c r="D20" s="35">
        <f>ROUND(D19*D15,0)</f>
        <v>747032</v>
      </c>
      <c r="E20" s="12" t="s">
        <v>69</v>
      </c>
      <c r="F20" s="72"/>
      <c r="H20" s="63"/>
      <c r="I20" s="68"/>
      <c r="J20" s="63"/>
      <c r="K20" s="63"/>
      <c r="L20" s="63"/>
      <c r="M20" s="63"/>
      <c r="N20" s="63"/>
      <c r="O20" s="68"/>
      <c r="P20" s="63"/>
      <c r="Q20" s="63"/>
      <c r="R20" s="63"/>
      <c r="S20" s="69"/>
      <c r="T20" s="70"/>
      <c r="U20" s="63"/>
    </row>
    <row r="21" spans="2:21" ht="15.75" customHeight="1" x14ac:dyDescent="0.3">
      <c r="B21" s="15">
        <v>8</v>
      </c>
      <c r="C21" s="73" t="s">
        <v>130</v>
      </c>
      <c r="D21" s="35">
        <f>ROUND(D20*13,0)</f>
        <v>9711416</v>
      </c>
      <c r="E21" s="12" t="s">
        <v>69</v>
      </c>
      <c r="F21" s="72"/>
      <c r="H21" s="63"/>
      <c r="I21" s="68"/>
      <c r="J21" s="63"/>
      <c r="K21" s="63"/>
      <c r="L21" s="63"/>
      <c r="M21" s="63"/>
      <c r="N21" s="63"/>
      <c r="O21" s="68"/>
      <c r="P21" s="63"/>
      <c r="Q21" s="63"/>
      <c r="R21" s="63"/>
      <c r="S21" s="69"/>
      <c r="T21" s="70"/>
      <c r="U21" s="63"/>
    </row>
    <row r="22" spans="2:21" ht="15.75" customHeight="1" x14ac:dyDescent="0.3">
      <c r="B22" s="15">
        <v>9</v>
      </c>
      <c r="C22" s="73" t="s">
        <v>131</v>
      </c>
      <c r="D22" s="35">
        <v>65</v>
      </c>
      <c r="E22" s="12" t="s">
        <v>69</v>
      </c>
      <c r="F22" s="72"/>
      <c r="H22" s="63"/>
      <c r="I22" s="68"/>
      <c r="J22" s="63"/>
      <c r="K22" s="63"/>
      <c r="L22" s="63"/>
      <c r="M22" s="63"/>
      <c r="N22" s="63"/>
      <c r="O22" s="68"/>
      <c r="P22" s="63"/>
      <c r="Q22" s="63"/>
      <c r="R22" s="63"/>
      <c r="S22" s="69"/>
      <c r="T22" s="70"/>
      <c r="U22" s="63"/>
    </row>
    <row r="23" spans="2:21" ht="15.75" customHeight="1" x14ac:dyDescent="0.3">
      <c r="B23" s="15">
        <v>10</v>
      </c>
      <c r="C23" s="73" t="s">
        <v>132</v>
      </c>
      <c r="D23" s="35">
        <f>ROUND(D22*D15,0)</f>
        <v>809285</v>
      </c>
      <c r="E23" s="12" t="s">
        <v>69</v>
      </c>
      <c r="F23" s="72"/>
      <c r="H23" s="63"/>
      <c r="I23" s="68"/>
      <c r="J23" s="63"/>
      <c r="K23" s="63"/>
      <c r="L23" s="63"/>
      <c r="M23" s="63"/>
      <c r="N23" s="63"/>
      <c r="O23" s="68"/>
      <c r="P23" s="63"/>
      <c r="Q23" s="63"/>
      <c r="R23" s="63"/>
      <c r="S23" s="69"/>
      <c r="T23" s="70"/>
      <c r="U23" s="63"/>
    </row>
    <row r="24" spans="2:21" ht="15.75" customHeight="1" x14ac:dyDescent="0.3">
      <c r="B24" s="15">
        <v>11</v>
      </c>
      <c r="C24" s="73" t="s">
        <v>133</v>
      </c>
      <c r="D24" s="35">
        <f>ROUND(D23*13,0)</f>
        <v>10520705</v>
      </c>
      <c r="E24" s="12" t="s">
        <v>69</v>
      </c>
      <c r="F24" s="72"/>
      <c r="H24" s="63"/>
      <c r="I24" s="68"/>
      <c r="J24" s="63"/>
      <c r="K24" s="63"/>
      <c r="L24" s="63"/>
      <c r="M24" s="63"/>
      <c r="N24" s="63"/>
      <c r="O24" s="68"/>
      <c r="P24" s="63"/>
      <c r="Q24" s="63"/>
      <c r="R24" s="63"/>
      <c r="S24" s="69"/>
      <c r="T24" s="70"/>
      <c r="U24" s="63"/>
    </row>
    <row r="25" spans="2:21" ht="15.75" customHeight="1" x14ac:dyDescent="0.3">
      <c r="B25" s="15"/>
      <c r="C25" s="73" t="s">
        <v>131</v>
      </c>
      <c r="D25" s="35">
        <v>70</v>
      </c>
      <c r="E25" s="12" t="s">
        <v>69</v>
      </c>
      <c r="F25" s="72"/>
      <c r="H25" s="63"/>
      <c r="I25" s="68"/>
      <c r="J25" s="63"/>
      <c r="K25" s="63"/>
      <c r="L25" s="63"/>
      <c r="M25" s="63"/>
      <c r="N25" s="63"/>
      <c r="O25" s="68"/>
      <c r="P25" s="63"/>
      <c r="Q25" s="63"/>
      <c r="R25" s="63"/>
      <c r="S25" s="69"/>
      <c r="T25" s="70"/>
      <c r="U25" s="63"/>
    </row>
    <row r="26" spans="2:21" ht="15.75" customHeight="1" x14ac:dyDescent="0.3">
      <c r="B26" s="15"/>
      <c r="C26" s="73" t="s">
        <v>132</v>
      </c>
      <c r="D26" s="35">
        <f>D25*D15</f>
        <v>871537.8</v>
      </c>
      <c r="E26" s="12" t="s">
        <v>69</v>
      </c>
      <c r="F26" s="72"/>
      <c r="H26" s="63"/>
      <c r="I26" s="68"/>
      <c r="J26" s="63"/>
      <c r="K26" s="63"/>
      <c r="L26" s="63"/>
      <c r="M26" s="63"/>
      <c r="N26" s="63"/>
      <c r="O26" s="68"/>
      <c r="P26" s="63"/>
      <c r="Q26" s="63"/>
      <c r="R26" s="63"/>
      <c r="S26" s="69"/>
      <c r="T26" s="70"/>
      <c r="U26" s="63"/>
    </row>
    <row r="27" spans="2:21" ht="15.75" customHeight="1" x14ac:dyDescent="0.3">
      <c r="B27" s="15"/>
      <c r="C27" s="73" t="s">
        <v>133</v>
      </c>
      <c r="D27" s="35">
        <f>D26*12</f>
        <v>10458453.600000001</v>
      </c>
      <c r="E27" s="12" t="s">
        <v>69</v>
      </c>
      <c r="F27" s="72"/>
      <c r="H27" s="63"/>
      <c r="I27" s="68"/>
      <c r="J27" s="63"/>
      <c r="K27" s="63"/>
      <c r="L27" s="63"/>
      <c r="M27" s="63"/>
      <c r="N27" s="63"/>
      <c r="O27" s="68"/>
      <c r="P27" s="63"/>
      <c r="Q27" s="63"/>
      <c r="R27" s="63"/>
      <c r="S27" s="69"/>
      <c r="T27" s="70"/>
      <c r="U27" s="63"/>
    </row>
    <row r="28" spans="2:21" ht="15.75" customHeight="1" x14ac:dyDescent="0.3">
      <c r="B28" s="15">
        <v>12</v>
      </c>
      <c r="C28" s="73" t="s">
        <v>67</v>
      </c>
      <c r="D28" s="35">
        <v>20000</v>
      </c>
      <c r="E28" s="12" t="s">
        <v>69</v>
      </c>
      <c r="F28" s="72"/>
      <c r="H28" s="63"/>
      <c r="I28" s="68"/>
      <c r="J28" s="63"/>
      <c r="K28" s="63"/>
      <c r="L28" s="63"/>
      <c r="M28" s="63"/>
      <c r="N28" s="63"/>
      <c r="O28" s="68"/>
      <c r="P28" s="63"/>
      <c r="Q28" s="63"/>
      <c r="R28" s="63"/>
      <c r="S28" s="69"/>
      <c r="T28" s="70"/>
      <c r="U28" s="63"/>
    </row>
    <row r="29" spans="2:21" ht="15.75" customHeight="1" x14ac:dyDescent="0.3">
      <c r="B29" s="15">
        <v>13</v>
      </c>
      <c r="C29" s="73" t="s">
        <v>68</v>
      </c>
      <c r="D29" s="35">
        <f>D28*D14</f>
        <v>460000</v>
      </c>
      <c r="E29" s="12" t="s">
        <v>69</v>
      </c>
      <c r="F29" s="72"/>
      <c r="H29" s="63"/>
      <c r="I29" s="68"/>
      <c r="J29" s="63"/>
      <c r="K29" s="63"/>
      <c r="L29" s="63"/>
      <c r="M29" s="63"/>
      <c r="N29" s="63"/>
      <c r="O29" s="68"/>
      <c r="P29" s="63"/>
      <c r="Q29" s="63"/>
      <c r="R29" s="63"/>
      <c r="S29" s="69"/>
      <c r="T29" s="70"/>
      <c r="U29" s="63"/>
    </row>
    <row r="30" spans="2:21" ht="15.75" customHeight="1" x14ac:dyDescent="0.3">
      <c r="B30" s="15">
        <v>14</v>
      </c>
      <c r="C30" s="73" t="s">
        <v>66</v>
      </c>
      <c r="D30" s="35">
        <f>D17</f>
        <v>684780</v>
      </c>
      <c r="E30" s="12" t="s">
        <v>69</v>
      </c>
      <c r="F30" s="72"/>
      <c r="H30" s="63"/>
      <c r="I30" s="68"/>
      <c r="J30" s="63"/>
      <c r="K30" s="63"/>
      <c r="L30" s="63"/>
      <c r="M30" s="63"/>
      <c r="N30" s="63"/>
      <c r="O30" s="68"/>
      <c r="P30" s="63"/>
      <c r="Q30" s="63"/>
      <c r="R30" s="63"/>
      <c r="S30" s="69"/>
      <c r="T30" s="70"/>
      <c r="U30" s="63"/>
    </row>
    <row r="31" spans="2:21" ht="15.75" customHeight="1" x14ac:dyDescent="0.3">
      <c r="B31" s="15">
        <v>15</v>
      </c>
      <c r="C31" s="73" t="s">
        <v>78</v>
      </c>
      <c r="D31" s="35">
        <v>700</v>
      </c>
      <c r="E31" s="12" t="s">
        <v>69</v>
      </c>
      <c r="F31" s="72"/>
      <c r="H31" s="63"/>
      <c r="I31" s="68"/>
      <c r="J31" s="63"/>
      <c r="K31" s="63"/>
      <c r="L31" s="63"/>
      <c r="M31" s="63"/>
      <c r="N31" s="63"/>
      <c r="O31" s="68"/>
      <c r="P31" s="63"/>
      <c r="Q31" s="63"/>
      <c r="R31" s="63"/>
      <c r="S31" s="69"/>
      <c r="T31" s="70"/>
      <c r="U31" s="63"/>
    </row>
    <row r="32" spans="2:21" ht="15.75" customHeight="1" x14ac:dyDescent="0.3">
      <c r="B32" s="15">
        <v>16</v>
      </c>
      <c r="C32" s="73" t="s">
        <v>79</v>
      </c>
      <c r="D32" s="35">
        <f>D31*D15</f>
        <v>8715378</v>
      </c>
      <c r="E32" s="12" t="s">
        <v>69</v>
      </c>
      <c r="F32" s="72"/>
      <c r="H32" s="63"/>
      <c r="I32" s="68"/>
      <c r="J32" s="63"/>
      <c r="K32" s="63"/>
      <c r="L32" s="63"/>
      <c r="M32" s="63"/>
      <c r="N32" s="63"/>
      <c r="O32" s="68"/>
      <c r="P32" s="63"/>
      <c r="Q32" s="63"/>
      <c r="R32" s="63"/>
      <c r="S32" s="69"/>
      <c r="T32" s="70"/>
      <c r="U32" s="63"/>
    </row>
    <row r="33" spans="2:21" ht="15.75" customHeight="1" x14ac:dyDescent="0.3">
      <c r="B33" s="294" t="s">
        <v>57</v>
      </c>
      <c r="C33" s="295"/>
      <c r="D33" s="20">
        <f>D18+D21+D29+D30+D32+D24+D27</f>
        <v>48768092.600000001</v>
      </c>
      <c r="E33" s="74" t="s">
        <v>69</v>
      </c>
      <c r="F33" s="72"/>
      <c r="H33" s="63"/>
      <c r="I33" s="68"/>
      <c r="J33" s="63"/>
      <c r="K33" s="63"/>
      <c r="L33" s="63"/>
      <c r="M33" s="63"/>
      <c r="N33" s="63"/>
      <c r="O33" s="68"/>
      <c r="P33" s="63"/>
      <c r="Q33" s="63"/>
      <c r="R33" s="63"/>
      <c r="S33" s="69"/>
      <c r="T33" s="70"/>
      <c r="U33" s="63"/>
    </row>
    <row r="34" spans="2:21" ht="15.75" customHeight="1" x14ac:dyDescent="0.3">
      <c r="E34" s="63"/>
      <c r="F34" s="72"/>
      <c r="H34" s="63"/>
      <c r="I34" s="68"/>
      <c r="J34" s="63"/>
      <c r="K34" s="63"/>
      <c r="L34" s="63"/>
      <c r="M34" s="63"/>
      <c r="N34" s="63"/>
      <c r="O34" s="68"/>
      <c r="P34" s="63"/>
      <c r="Q34" s="63"/>
      <c r="R34" s="63"/>
      <c r="S34" s="69"/>
      <c r="T34" s="70"/>
      <c r="U34" s="63"/>
    </row>
    <row r="35" spans="2:21" ht="15.75" customHeight="1" x14ac:dyDescent="0.3">
      <c r="E35" s="63"/>
      <c r="F35" s="72"/>
      <c r="H35" s="63"/>
      <c r="I35" s="68"/>
      <c r="J35" s="63"/>
      <c r="K35" s="63"/>
      <c r="L35" s="63"/>
      <c r="M35" s="63"/>
      <c r="N35" s="63"/>
      <c r="O35" s="68"/>
      <c r="P35" s="63"/>
      <c r="Q35" s="63"/>
      <c r="R35" s="63"/>
      <c r="S35" s="69"/>
      <c r="T35" s="70"/>
      <c r="U35" s="63"/>
    </row>
    <row r="36" spans="2:21" ht="15.75" customHeight="1" x14ac:dyDescent="0.3">
      <c r="E36" s="63"/>
      <c r="F36" s="72"/>
      <c r="H36" s="63"/>
      <c r="I36" s="68"/>
      <c r="J36" s="63"/>
      <c r="K36" s="63"/>
      <c r="L36" s="63"/>
      <c r="M36" s="63"/>
      <c r="N36" s="63"/>
      <c r="O36" s="68"/>
      <c r="P36" s="63"/>
      <c r="Q36" s="63"/>
      <c r="R36" s="63"/>
      <c r="S36" s="69"/>
      <c r="T36" s="70"/>
      <c r="U36" s="63"/>
    </row>
    <row r="37" spans="2:21" ht="15.75" customHeight="1" x14ac:dyDescent="0.3">
      <c r="E37" s="63"/>
      <c r="F37" s="72"/>
      <c r="H37" s="63"/>
      <c r="I37" s="68"/>
      <c r="J37" s="63"/>
      <c r="K37" s="63"/>
      <c r="L37" s="63"/>
      <c r="M37" s="63"/>
      <c r="N37" s="63"/>
      <c r="O37" s="68"/>
      <c r="P37" s="63"/>
      <c r="Q37" s="63"/>
      <c r="R37" s="63"/>
      <c r="S37" s="69"/>
      <c r="T37" s="70"/>
      <c r="U37" s="63"/>
    </row>
    <row r="38" spans="2:21" ht="15.75" customHeight="1" x14ac:dyDescent="0.3">
      <c r="E38" s="63"/>
      <c r="F38" s="72"/>
      <c r="H38" s="63"/>
      <c r="I38" s="68"/>
      <c r="J38" s="63"/>
      <c r="K38" s="63"/>
      <c r="L38" s="63"/>
      <c r="M38" s="63"/>
      <c r="N38" s="63"/>
      <c r="O38" s="68"/>
      <c r="P38" s="63"/>
      <c r="Q38" s="63"/>
      <c r="R38" s="63"/>
      <c r="S38" s="69"/>
      <c r="T38" s="70"/>
      <c r="U38" s="63"/>
    </row>
    <row r="39" spans="2:21" ht="15.75" customHeight="1" x14ac:dyDescent="0.3">
      <c r="E39" s="63"/>
      <c r="F39" s="72"/>
      <c r="H39" s="63"/>
      <c r="I39" s="68"/>
      <c r="J39" s="63"/>
      <c r="K39" s="63"/>
      <c r="L39" s="63"/>
      <c r="M39" s="63"/>
      <c r="N39" s="63"/>
      <c r="O39" s="68"/>
      <c r="P39" s="63"/>
      <c r="Q39" s="63"/>
      <c r="R39" s="63"/>
      <c r="S39" s="69"/>
      <c r="T39" s="70"/>
      <c r="U39" s="63"/>
    </row>
    <row r="40" spans="2:21" ht="15.75" customHeight="1" x14ac:dyDescent="0.3">
      <c r="E40" s="63"/>
      <c r="F40" s="72"/>
      <c r="H40" s="63"/>
      <c r="I40" s="68"/>
      <c r="J40" s="63"/>
      <c r="K40" s="63"/>
      <c r="L40" s="63"/>
      <c r="M40" s="63"/>
      <c r="N40" s="63"/>
      <c r="O40" s="68"/>
      <c r="P40" s="63"/>
      <c r="Q40" s="63"/>
      <c r="R40" s="63"/>
      <c r="S40" s="69"/>
      <c r="T40" s="70"/>
      <c r="U40" s="63"/>
    </row>
    <row r="41" spans="2:21" ht="15.75" customHeight="1" x14ac:dyDescent="0.3">
      <c r="E41" s="63"/>
      <c r="F41" s="72"/>
      <c r="H41" s="63"/>
      <c r="I41" s="68"/>
      <c r="J41" s="63"/>
      <c r="K41" s="63"/>
      <c r="L41" s="63"/>
      <c r="M41" s="63"/>
      <c r="N41" s="63"/>
      <c r="O41" s="68"/>
      <c r="P41" s="63"/>
      <c r="Q41" s="63"/>
      <c r="R41" s="63"/>
      <c r="S41" s="69"/>
      <c r="T41" s="70"/>
      <c r="U41" s="63"/>
    </row>
    <row r="42" spans="2:21" ht="15.75" customHeight="1" x14ac:dyDescent="0.3">
      <c r="E42" s="63"/>
      <c r="F42" s="72"/>
      <c r="H42" s="63"/>
      <c r="I42" s="68"/>
      <c r="J42" s="63"/>
      <c r="K42" s="63"/>
      <c r="L42" s="63"/>
      <c r="M42" s="63"/>
      <c r="N42" s="63"/>
      <c r="O42" s="68"/>
      <c r="P42" s="63"/>
      <c r="Q42" s="63"/>
      <c r="R42" s="63"/>
      <c r="S42" s="69"/>
      <c r="T42" s="70"/>
      <c r="U42" s="63"/>
    </row>
    <row r="43" spans="2:21" ht="15.75" customHeight="1" x14ac:dyDescent="0.3">
      <c r="E43" s="63"/>
      <c r="F43" s="72"/>
      <c r="H43" s="63"/>
      <c r="I43" s="68"/>
      <c r="J43" s="63"/>
      <c r="K43" s="63"/>
      <c r="L43" s="63"/>
      <c r="M43" s="63"/>
      <c r="N43" s="63"/>
      <c r="O43" s="68"/>
      <c r="P43" s="63"/>
      <c r="Q43" s="63"/>
      <c r="R43" s="63"/>
      <c r="S43" s="69"/>
      <c r="T43" s="70"/>
      <c r="U43" s="63"/>
    </row>
    <row r="44" spans="2:21" ht="15.75" customHeight="1" x14ac:dyDescent="0.3">
      <c r="E44" s="63"/>
      <c r="F44" s="72"/>
      <c r="H44" s="63"/>
      <c r="I44" s="68"/>
      <c r="J44" s="63"/>
      <c r="K44" s="63"/>
      <c r="L44" s="63"/>
      <c r="M44" s="63"/>
      <c r="N44" s="63"/>
      <c r="O44" s="68"/>
      <c r="P44" s="63"/>
      <c r="Q44" s="63"/>
      <c r="R44" s="63"/>
      <c r="S44" s="69"/>
      <c r="T44" s="70"/>
      <c r="U44" s="63"/>
    </row>
    <row r="45" spans="2:21" ht="15.75" customHeight="1" x14ac:dyDescent="0.3">
      <c r="E45" s="63"/>
      <c r="F45" s="72"/>
      <c r="H45" s="63"/>
      <c r="I45" s="68"/>
      <c r="J45" s="63"/>
      <c r="K45" s="63"/>
      <c r="L45" s="63"/>
      <c r="M45" s="63"/>
      <c r="N45" s="63"/>
      <c r="O45" s="68"/>
      <c r="P45" s="63"/>
      <c r="Q45" s="63"/>
      <c r="R45" s="63"/>
      <c r="S45" s="69"/>
      <c r="T45" s="70"/>
      <c r="U45" s="63"/>
    </row>
    <row r="46" spans="2:21" ht="15.75" customHeight="1" x14ac:dyDescent="0.3">
      <c r="E46" s="63"/>
      <c r="F46" s="72"/>
      <c r="H46" s="63"/>
      <c r="I46" s="68"/>
      <c r="J46" s="63"/>
      <c r="K46" s="63"/>
      <c r="L46" s="63"/>
      <c r="M46" s="63"/>
      <c r="N46" s="63"/>
      <c r="O46" s="68"/>
      <c r="P46" s="63"/>
      <c r="Q46" s="63"/>
      <c r="R46" s="63"/>
      <c r="S46" s="69"/>
      <c r="T46" s="70"/>
      <c r="U46" s="63"/>
    </row>
    <row r="47" spans="2:21" ht="15.75" customHeight="1" x14ac:dyDescent="0.3">
      <c r="E47" s="63"/>
      <c r="F47" s="72"/>
      <c r="H47" s="63"/>
      <c r="I47" s="68"/>
      <c r="J47" s="63"/>
      <c r="K47" s="63"/>
      <c r="L47" s="63"/>
      <c r="M47" s="63"/>
      <c r="N47" s="63"/>
      <c r="O47" s="68"/>
      <c r="P47" s="63"/>
      <c r="Q47" s="63"/>
      <c r="R47" s="63"/>
      <c r="S47" s="69"/>
      <c r="T47" s="70"/>
      <c r="U47" s="63"/>
    </row>
    <row r="48" spans="2:21" ht="15.75" customHeight="1" x14ac:dyDescent="0.3">
      <c r="E48" s="63"/>
      <c r="F48" s="72"/>
      <c r="H48" s="63"/>
      <c r="I48" s="68"/>
      <c r="J48" s="63"/>
      <c r="K48" s="63"/>
      <c r="L48" s="63"/>
      <c r="M48" s="63"/>
      <c r="N48" s="63"/>
      <c r="O48" s="68"/>
      <c r="P48" s="63"/>
      <c r="Q48" s="63"/>
      <c r="R48" s="63"/>
      <c r="S48" s="69"/>
      <c r="T48" s="70"/>
      <c r="U48" s="63"/>
    </row>
    <row r="49" spans="5:21" ht="15.75" customHeight="1" x14ac:dyDescent="0.3">
      <c r="E49" s="63"/>
      <c r="F49" s="72"/>
      <c r="H49" s="63"/>
      <c r="I49" s="68"/>
      <c r="J49" s="63"/>
      <c r="K49" s="63"/>
      <c r="L49" s="63"/>
      <c r="M49" s="63"/>
      <c r="N49" s="63"/>
      <c r="O49" s="68"/>
      <c r="P49" s="63"/>
      <c r="Q49" s="63"/>
      <c r="R49" s="63"/>
      <c r="S49" s="69"/>
      <c r="T49" s="70"/>
      <c r="U49" s="63"/>
    </row>
    <row r="50" spans="5:21" ht="15.75" customHeight="1" x14ac:dyDescent="0.3">
      <c r="E50" s="63"/>
      <c r="F50" s="72"/>
      <c r="H50" s="63"/>
      <c r="I50" s="68"/>
      <c r="J50" s="63"/>
      <c r="K50" s="63"/>
      <c r="L50" s="63"/>
      <c r="M50" s="63"/>
      <c r="N50" s="63"/>
      <c r="O50" s="68"/>
      <c r="P50" s="63"/>
      <c r="Q50" s="63"/>
      <c r="R50" s="63"/>
      <c r="S50" s="69"/>
      <c r="T50" s="70"/>
      <c r="U50" s="63"/>
    </row>
    <row r="51" spans="5:21" ht="15.75" customHeight="1" x14ac:dyDescent="0.3">
      <c r="E51" s="63"/>
      <c r="F51" s="72"/>
      <c r="H51" s="63"/>
      <c r="I51" s="68"/>
      <c r="J51" s="63"/>
      <c r="K51" s="63"/>
      <c r="L51" s="63"/>
      <c r="M51" s="63"/>
      <c r="N51" s="63"/>
      <c r="O51" s="68"/>
      <c r="P51" s="63"/>
      <c r="Q51" s="63"/>
      <c r="R51" s="63"/>
      <c r="S51" s="69"/>
      <c r="T51" s="70"/>
      <c r="U51" s="63"/>
    </row>
    <row r="52" spans="5:21" ht="15.75" customHeight="1" x14ac:dyDescent="0.3">
      <c r="E52" s="63"/>
      <c r="F52" s="72"/>
      <c r="H52" s="63"/>
      <c r="I52" s="68"/>
      <c r="J52" s="63"/>
      <c r="K52" s="63"/>
      <c r="L52" s="63"/>
      <c r="M52" s="63"/>
      <c r="N52" s="63"/>
      <c r="O52" s="68"/>
      <c r="P52" s="63"/>
      <c r="Q52" s="63"/>
      <c r="R52" s="63"/>
      <c r="S52" s="69"/>
      <c r="T52" s="70"/>
      <c r="U52" s="63"/>
    </row>
    <row r="53" spans="5:21" ht="15.75" customHeight="1" x14ac:dyDescent="0.3">
      <c r="E53" s="63"/>
      <c r="F53" s="72"/>
      <c r="H53" s="63"/>
      <c r="I53" s="68"/>
      <c r="J53" s="63"/>
      <c r="K53" s="63"/>
      <c r="L53" s="63"/>
      <c r="M53" s="63"/>
      <c r="N53" s="63"/>
      <c r="O53" s="68"/>
      <c r="P53" s="63"/>
      <c r="Q53" s="63"/>
      <c r="R53" s="63"/>
      <c r="S53" s="69"/>
      <c r="T53" s="70"/>
      <c r="U53" s="63"/>
    </row>
    <row r="54" spans="5:21" ht="15.75" customHeight="1" x14ac:dyDescent="0.3">
      <c r="E54" s="63"/>
      <c r="F54" s="72"/>
      <c r="H54" s="63"/>
      <c r="I54" s="68"/>
      <c r="J54" s="63"/>
      <c r="K54" s="63"/>
      <c r="L54" s="63"/>
      <c r="M54" s="63"/>
      <c r="N54" s="63"/>
      <c r="O54" s="68"/>
      <c r="P54" s="63"/>
      <c r="Q54" s="63"/>
      <c r="R54" s="63"/>
      <c r="S54" s="69"/>
      <c r="T54" s="70"/>
      <c r="U54" s="63"/>
    </row>
    <row r="55" spans="5:21" ht="15.75" customHeight="1" x14ac:dyDescent="0.3">
      <c r="E55" s="63"/>
      <c r="F55" s="72"/>
      <c r="H55" s="63"/>
      <c r="I55" s="68"/>
      <c r="J55" s="63"/>
      <c r="K55" s="63"/>
      <c r="L55" s="63"/>
      <c r="M55" s="63"/>
      <c r="N55" s="63"/>
      <c r="O55" s="68"/>
      <c r="P55" s="63"/>
      <c r="Q55" s="63"/>
      <c r="R55" s="63"/>
      <c r="S55" s="69"/>
      <c r="T55" s="70"/>
      <c r="U55" s="63"/>
    </row>
    <row r="56" spans="5:21" ht="15.75" customHeight="1" x14ac:dyDescent="0.3">
      <c r="E56" s="63"/>
      <c r="F56" s="72"/>
      <c r="H56" s="63"/>
      <c r="I56" s="68"/>
      <c r="J56" s="63"/>
      <c r="K56" s="63"/>
      <c r="L56" s="63"/>
      <c r="M56" s="63"/>
      <c r="N56" s="63"/>
      <c r="O56" s="68"/>
      <c r="P56" s="63"/>
      <c r="Q56" s="63"/>
      <c r="R56" s="63"/>
      <c r="S56" s="69"/>
      <c r="T56" s="70"/>
      <c r="U56" s="63"/>
    </row>
    <row r="57" spans="5:21" ht="15.75" customHeight="1" x14ac:dyDescent="0.3">
      <c r="E57" s="63"/>
      <c r="F57" s="72"/>
      <c r="H57" s="63"/>
      <c r="I57" s="68"/>
      <c r="J57" s="63"/>
      <c r="K57" s="63"/>
      <c r="L57" s="63"/>
      <c r="M57" s="63"/>
      <c r="N57" s="63"/>
      <c r="O57" s="68"/>
      <c r="P57" s="63"/>
      <c r="Q57" s="63"/>
      <c r="R57" s="63"/>
      <c r="S57" s="69"/>
      <c r="T57" s="70"/>
      <c r="U57" s="63"/>
    </row>
    <row r="58" spans="5:21" ht="15.75" customHeight="1" x14ac:dyDescent="0.3">
      <c r="E58" s="63"/>
      <c r="F58" s="72"/>
      <c r="H58" s="63"/>
      <c r="I58" s="68"/>
      <c r="J58" s="63"/>
      <c r="K58" s="63"/>
      <c r="L58" s="63"/>
      <c r="M58" s="63"/>
      <c r="N58" s="63"/>
      <c r="O58" s="68"/>
      <c r="P58" s="63"/>
      <c r="Q58" s="63"/>
      <c r="R58" s="63"/>
      <c r="S58" s="69"/>
      <c r="T58" s="70"/>
      <c r="U58" s="63"/>
    </row>
    <row r="59" spans="5:21" ht="15.75" customHeight="1" x14ac:dyDescent="0.3">
      <c r="E59" s="63"/>
      <c r="F59" s="72"/>
      <c r="H59" s="63"/>
      <c r="I59" s="68"/>
      <c r="J59" s="63"/>
      <c r="K59" s="63"/>
      <c r="L59" s="63"/>
      <c r="M59" s="63"/>
      <c r="N59" s="63"/>
      <c r="O59" s="68"/>
      <c r="P59" s="63"/>
      <c r="Q59" s="63"/>
      <c r="R59" s="63"/>
      <c r="S59" s="69"/>
      <c r="T59" s="70"/>
      <c r="U59" s="63"/>
    </row>
    <row r="60" spans="5:21" ht="15.75" customHeight="1" x14ac:dyDescent="0.3">
      <c r="E60" s="63"/>
      <c r="F60" s="72"/>
      <c r="H60" s="63"/>
      <c r="I60" s="68"/>
      <c r="J60" s="63"/>
      <c r="K60" s="63"/>
      <c r="L60" s="63"/>
      <c r="M60" s="63"/>
      <c r="N60" s="63"/>
      <c r="O60" s="68"/>
      <c r="P60" s="63"/>
      <c r="Q60" s="63"/>
      <c r="R60" s="63"/>
      <c r="S60" s="69"/>
      <c r="T60" s="70"/>
      <c r="U60" s="63"/>
    </row>
    <row r="61" spans="5:21" ht="15.75" customHeight="1" x14ac:dyDescent="0.3">
      <c r="E61" s="63"/>
      <c r="F61" s="72"/>
      <c r="H61" s="63"/>
      <c r="I61" s="68"/>
      <c r="J61" s="63"/>
      <c r="K61" s="63"/>
      <c r="L61" s="63"/>
      <c r="M61" s="63"/>
      <c r="N61" s="63"/>
      <c r="O61" s="68"/>
      <c r="P61" s="63"/>
      <c r="Q61" s="63"/>
      <c r="R61" s="63"/>
      <c r="S61" s="69"/>
      <c r="T61" s="70"/>
      <c r="U61" s="63"/>
    </row>
    <row r="62" spans="5:21" ht="15.75" customHeight="1" x14ac:dyDescent="0.3">
      <c r="E62" s="63"/>
      <c r="F62" s="72"/>
      <c r="H62" s="63"/>
      <c r="I62" s="68"/>
      <c r="J62" s="63"/>
      <c r="K62" s="63"/>
      <c r="L62" s="63"/>
      <c r="M62" s="63"/>
      <c r="N62" s="63"/>
      <c r="O62" s="68"/>
      <c r="P62" s="63"/>
      <c r="Q62" s="63"/>
      <c r="R62" s="63"/>
      <c r="S62" s="69"/>
      <c r="T62" s="70"/>
      <c r="U62" s="63"/>
    </row>
    <row r="63" spans="5:21" ht="15.75" customHeight="1" x14ac:dyDescent="0.3">
      <c r="E63" s="63"/>
      <c r="F63" s="72"/>
      <c r="H63" s="63"/>
      <c r="I63" s="68"/>
      <c r="J63" s="63"/>
      <c r="K63" s="63"/>
      <c r="L63" s="63"/>
      <c r="M63" s="63"/>
      <c r="N63" s="63"/>
      <c r="O63" s="68"/>
      <c r="P63" s="63"/>
      <c r="Q63" s="63"/>
      <c r="R63" s="63"/>
      <c r="S63" s="69"/>
      <c r="T63" s="70"/>
      <c r="U63" s="63"/>
    </row>
    <row r="64" spans="5:21" ht="15.75" customHeight="1" x14ac:dyDescent="0.3">
      <c r="E64" s="63"/>
      <c r="F64" s="72"/>
      <c r="H64" s="63"/>
      <c r="I64" s="68"/>
      <c r="J64" s="63"/>
      <c r="K64" s="63"/>
      <c r="L64" s="63"/>
      <c r="M64" s="63"/>
      <c r="N64" s="63"/>
      <c r="O64" s="68"/>
      <c r="P64" s="63"/>
      <c r="Q64" s="63"/>
      <c r="R64" s="63"/>
      <c r="S64" s="69"/>
      <c r="T64" s="70"/>
      <c r="U64" s="63"/>
    </row>
    <row r="65" spans="5:21" ht="15.75" customHeight="1" x14ac:dyDescent="0.3">
      <c r="E65" s="63"/>
      <c r="F65" s="72"/>
      <c r="H65" s="63"/>
      <c r="I65" s="68"/>
      <c r="J65" s="63"/>
      <c r="K65" s="63"/>
      <c r="L65" s="63"/>
      <c r="M65" s="63"/>
      <c r="N65" s="63"/>
      <c r="O65" s="68"/>
      <c r="P65" s="63"/>
      <c r="Q65" s="63"/>
      <c r="R65" s="63"/>
      <c r="S65" s="69"/>
      <c r="T65" s="70"/>
      <c r="U65" s="63"/>
    </row>
    <row r="66" spans="5:21" ht="15.75" customHeight="1" x14ac:dyDescent="0.3">
      <c r="E66" s="63"/>
      <c r="F66" s="72"/>
      <c r="H66" s="63"/>
      <c r="I66" s="68"/>
      <c r="J66" s="63"/>
      <c r="K66" s="63"/>
      <c r="L66" s="63"/>
      <c r="M66" s="63"/>
      <c r="N66" s="63"/>
      <c r="O66" s="68"/>
      <c r="P66" s="63"/>
      <c r="Q66" s="63"/>
      <c r="R66" s="63"/>
      <c r="S66" s="69"/>
      <c r="T66" s="70"/>
      <c r="U66" s="63"/>
    </row>
    <row r="67" spans="5:21" ht="15.75" customHeight="1" x14ac:dyDescent="0.3">
      <c r="E67" s="63"/>
      <c r="F67" s="72"/>
      <c r="H67" s="63"/>
      <c r="I67" s="68"/>
      <c r="J67" s="63"/>
      <c r="K67" s="63"/>
      <c r="L67" s="63"/>
      <c r="M67" s="63"/>
      <c r="N67" s="63"/>
      <c r="O67" s="68"/>
      <c r="P67" s="63"/>
      <c r="Q67" s="63"/>
      <c r="R67" s="63"/>
      <c r="S67" s="69"/>
      <c r="T67" s="70"/>
      <c r="U67" s="63"/>
    </row>
    <row r="68" spans="5:21" ht="15.75" customHeight="1" x14ac:dyDescent="0.3">
      <c r="E68" s="63"/>
      <c r="F68" s="72"/>
      <c r="H68" s="63"/>
      <c r="I68" s="68"/>
      <c r="J68" s="63"/>
      <c r="K68" s="63"/>
      <c r="L68" s="63"/>
      <c r="M68" s="63"/>
      <c r="N68" s="63"/>
      <c r="O68" s="68"/>
      <c r="P68" s="63"/>
      <c r="Q68" s="63"/>
      <c r="R68" s="63"/>
      <c r="S68" s="69"/>
      <c r="T68" s="70"/>
      <c r="U68" s="63"/>
    </row>
    <row r="69" spans="5:21" ht="15.75" customHeight="1" x14ac:dyDescent="0.3">
      <c r="E69" s="63"/>
      <c r="F69" s="72"/>
      <c r="H69" s="63"/>
      <c r="I69" s="68"/>
      <c r="J69" s="63"/>
      <c r="K69" s="63"/>
      <c r="L69" s="63"/>
      <c r="M69" s="63"/>
      <c r="N69" s="63"/>
      <c r="O69" s="68"/>
      <c r="P69" s="63"/>
      <c r="Q69" s="63"/>
      <c r="R69" s="63"/>
      <c r="S69" s="69"/>
      <c r="T69" s="70"/>
      <c r="U69" s="63"/>
    </row>
    <row r="70" spans="5:21" ht="15.75" customHeight="1" x14ac:dyDescent="0.3">
      <c r="E70" s="63"/>
      <c r="F70" s="72"/>
      <c r="H70" s="63"/>
      <c r="I70" s="68"/>
      <c r="J70" s="63"/>
      <c r="K70" s="63"/>
      <c r="L70" s="63"/>
      <c r="M70" s="63"/>
      <c r="N70" s="63"/>
      <c r="O70" s="68"/>
      <c r="P70" s="63"/>
      <c r="Q70" s="63"/>
      <c r="R70" s="63"/>
      <c r="S70" s="69"/>
      <c r="T70" s="70"/>
      <c r="U70" s="63"/>
    </row>
    <row r="71" spans="5:21" ht="15.75" customHeight="1" x14ac:dyDescent="0.3">
      <c r="E71" s="63"/>
      <c r="F71" s="72"/>
      <c r="H71" s="63"/>
      <c r="I71" s="68"/>
      <c r="J71" s="63"/>
      <c r="K71" s="63"/>
      <c r="L71" s="63"/>
      <c r="M71" s="63"/>
      <c r="N71" s="63"/>
      <c r="O71" s="68"/>
      <c r="P71" s="63"/>
      <c r="Q71" s="63"/>
      <c r="R71" s="63"/>
      <c r="S71" s="69"/>
      <c r="T71" s="70"/>
      <c r="U71" s="63"/>
    </row>
    <row r="72" spans="5:21" ht="15.75" customHeight="1" x14ac:dyDescent="0.3">
      <c r="E72" s="63"/>
      <c r="F72" s="72"/>
      <c r="H72" s="63"/>
      <c r="I72" s="68"/>
      <c r="J72" s="63"/>
      <c r="K72" s="63"/>
      <c r="L72" s="63"/>
      <c r="M72" s="63"/>
      <c r="N72" s="63"/>
      <c r="O72" s="68"/>
      <c r="P72" s="63"/>
      <c r="Q72" s="63"/>
      <c r="R72" s="63"/>
      <c r="S72" s="69"/>
      <c r="T72" s="70"/>
      <c r="U72" s="63"/>
    </row>
    <row r="73" spans="5:21" ht="15.75" customHeight="1" x14ac:dyDescent="0.3">
      <c r="E73" s="63"/>
      <c r="F73" s="72"/>
      <c r="H73" s="63"/>
      <c r="I73" s="68"/>
      <c r="J73" s="63"/>
      <c r="K73" s="63"/>
      <c r="L73" s="63"/>
      <c r="M73" s="63"/>
      <c r="N73" s="63"/>
      <c r="O73" s="68"/>
      <c r="P73" s="63"/>
      <c r="Q73" s="63"/>
      <c r="R73" s="63"/>
      <c r="S73" s="69"/>
      <c r="T73" s="70"/>
      <c r="U73" s="63"/>
    </row>
    <row r="74" spans="5:21" ht="15.75" customHeight="1" x14ac:dyDescent="0.3">
      <c r="E74" s="63"/>
      <c r="F74" s="72"/>
      <c r="H74" s="63"/>
      <c r="I74" s="68"/>
      <c r="J74" s="63"/>
      <c r="K74" s="63"/>
      <c r="L74" s="63"/>
      <c r="M74" s="63"/>
      <c r="N74" s="63"/>
      <c r="O74" s="68"/>
      <c r="P74" s="63"/>
      <c r="Q74" s="63"/>
      <c r="R74" s="63"/>
      <c r="S74" s="69"/>
      <c r="T74" s="70"/>
      <c r="U74" s="63"/>
    </row>
    <row r="75" spans="5:21" ht="15.75" customHeight="1" x14ac:dyDescent="0.3">
      <c r="E75" s="63"/>
      <c r="F75" s="72"/>
      <c r="H75" s="63"/>
      <c r="I75" s="68"/>
      <c r="J75" s="63"/>
      <c r="K75" s="63"/>
      <c r="L75" s="63"/>
      <c r="M75" s="63"/>
      <c r="N75" s="63"/>
      <c r="O75" s="68"/>
      <c r="P75" s="63"/>
      <c r="Q75" s="63"/>
      <c r="R75" s="63"/>
      <c r="S75" s="69"/>
      <c r="T75" s="70"/>
      <c r="U75" s="63"/>
    </row>
    <row r="76" spans="5:21" ht="15.75" customHeight="1" x14ac:dyDescent="0.3">
      <c r="E76" s="63"/>
      <c r="F76" s="72"/>
      <c r="H76" s="63"/>
      <c r="I76" s="68"/>
      <c r="J76" s="63"/>
      <c r="K76" s="63"/>
      <c r="L76" s="63"/>
      <c r="M76" s="63"/>
      <c r="N76" s="63"/>
      <c r="O76" s="68"/>
      <c r="P76" s="63"/>
      <c r="Q76" s="63"/>
      <c r="R76" s="63"/>
      <c r="S76" s="69"/>
      <c r="T76" s="70"/>
      <c r="U76" s="63"/>
    </row>
    <row r="77" spans="5:21" ht="15.75" customHeight="1" x14ac:dyDescent="0.3">
      <c r="E77" s="63"/>
      <c r="F77" s="72"/>
      <c r="H77" s="63"/>
      <c r="I77" s="68"/>
      <c r="J77" s="63"/>
      <c r="K77" s="63"/>
      <c r="L77" s="63"/>
      <c r="M77" s="63"/>
      <c r="N77" s="63"/>
      <c r="O77" s="68"/>
      <c r="P77" s="63"/>
      <c r="Q77" s="63"/>
      <c r="R77" s="63"/>
      <c r="S77" s="69"/>
      <c r="T77" s="70"/>
      <c r="U77" s="63"/>
    </row>
    <row r="78" spans="5:21" ht="15.75" customHeight="1" x14ac:dyDescent="0.3">
      <c r="E78" s="63"/>
      <c r="F78" s="72"/>
      <c r="H78" s="63"/>
      <c r="I78" s="68"/>
      <c r="J78" s="63"/>
      <c r="K78" s="63"/>
      <c r="L78" s="63"/>
      <c r="M78" s="63"/>
      <c r="N78" s="63"/>
      <c r="O78" s="68"/>
      <c r="P78" s="63"/>
      <c r="Q78" s="63"/>
      <c r="R78" s="63"/>
      <c r="S78" s="69"/>
      <c r="T78" s="70"/>
      <c r="U78" s="63"/>
    </row>
    <row r="79" spans="5:21" ht="15.75" customHeight="1" x14ac:dyDescent="0.3">
      <c r="E79" s="63"/>
      <c r="F79" s="72"/>
      <c r="H79" s="63"/>
      <c r="I79" s="68"/>
      <c r="J79" s="63"/>
      <c r="K79" s="63"/>
      <c r="L79" s="63"/>
      <c r="M79" s="63"/>
      <c r="N79" s="63"/>
      <c r="O79" s="68"/>
      <c r="P79" s="63"/>
      <c r="Q79" s="63"/>
      <c r="R79" s="63"/>
      <c r="S79" s="69"/>
      <c r="T79" s="70"/>
      <c r="U79" s="63"/>
    </row>
    <row r="80" spans="5:21" ht="15.75" customHeight="1" x14ac:dyDescent="0.3">
      <c r="E80" s="63"/>
      <c r="F80" s="72"/>
      <c r="H80" s="63"/>
      <c r="I80" s="68"/>
      <c r="J80" s="63"/>
      <c r="K80" s="63"/>
      <c r="L80" s="63"/>
      <c r="M80" s="63"/>
      <c r="N80" s="63"/>
      <c r="O80" s="68"/>
      <c r="P80" s="63"/>
      <c r="Q80" s="63"/>
      <c r="R80" s="63"/>
      <c r="S80" s="69"/>
      <c r="T80" s="70"/>
      <c r="U80" s="63"/>
    </row>
    <row r="81" spans="5:21" ht="15.75" customHeight="1" x14ac:dyDescent="0.3">
      <c r="E81" s="63"/>
      <c r="F81" s="72"/>
      <c r="H81" s="63"/>
      <c r="I81" s="68"/>
      <c r="J81" s="63"/>
      <c r="K81" s="63"/>
      <c r="L81" s="63"/>
      <c r="M81" s="63"/>
      <c r="N81" s="63"/>
      <c r="O81" s="68"/>
      <c r="P81" s="63"/>
      <c r="Q81" s="63"/>
      <c r="R81" s="63"/>
      <c r="S81" s="69"/>
      <c r="T81" s="70"/>
      <c r="U81" s="63"/>
    </row>
    <row r="82" spans="5:21" ht="15.75" customHeight="1" x14ac:dyDescent="0.3">
      <c r="E82" s="63"/>
      <c r="F82" s="72"/>
      <c r="H82" s="63"/>
      <c r="I82" s="68"/>
      <c r="J82" s="63"/>
      <c r="K82" s="63"/>
      <c r="L82" s="63"/>
      <c r="M82" s="63"/>
      <c r="N82" s="63"/>
      <c r="O82" s="68"/>
      <c r="P82" s="63"/>
      <c r="Q82" s="63"/>
      <c r="R82" s="63"/>
      <c r="S82" s="69"/>
      <c r="T82" s="70"/>
      <c r="U82" s="63"/>
    </row>
    <row r="83" spans="5:21" ht="15.75" customHeight="1" x14ac:dyDescent="0.3">
      <c r="E83" s="63"/>
      <c r="F83" s="72"/>
      <c r="H83" s="63"/>
      <c r="I83" s="68"/>
      <c r="J83" s="63"/>
      <c r="K83" s="63"/>
      <c r="L83" s="63"/>
      <c r="M83" s="63"/>
      <c r="N83" s="63"/>
      <c r="O83" s="68"/>
      <c r="P83" s="63"/>
      <c r="Q83" s="63"/>
      <c r="R83" s="63"/>
      <c r="S83" s="69"/>
      <c r="T83" s="70"/>
      <c r="U83" s="63"/>
    </row>
    <row r="84" spans="5:21" ht="15.75" customHeight="1" x14ac:dyDescent="0.3">
      <c r="E84" s="63"/>
      <c r="F84" s="72"/>
      <c r="H84" s="63"/>
      <c r="I84" s="68"/>
      <c r="J84" s="63"/>
      <c r="K84" s="63"/>
      <c r="L84" s="63"/>
      <c r="M84" s="63"/>
      <c r="N84" s="63"/>
      <c r="O84" s="68"/>
      <c r="P84" s="63"/>
      <c r="Q84" s="63"/>
      <c r="R84" s="63"/>
      <c r="S84" s="69"/>
      <c r="T84" s="70"/>
      <c r="U84" s="63"/>
    </row>
    <row r="85" spans="5:21" ht="15.75" customHeight="1" x14ac:dyDescent="0.3">
      <c r="E85" s="63"/>
      <c r="F85" s="72"/>
      <c r="H85" s="63"/>
      <c r="I85" s="68"/>
      <c r="J85" s="63"/>
      <c r="K85" s="63"/>
      <c r="L85" s="63"/>
      <c r="M85" s="63"/>
      <c r="N85" s="63"/>
      <c r="O85" s="68"/>
      <c r="P85" s="63"/>
      <c r="Q85" s="63"/>
      <c r="R85" s="63"/>
      <c r="S85" s="69"/>
      <c r="T85" s="70"/>
      <c r="U85" s="63"/>
    </row>
    <row r="86" spans="5:21" ht="15.75" customHeight="1" x14ac:dyDescent="0.3">
      <c r="E86" s="63"/>
      <c r="F86" s="72"/>
      <c r="H86" s="63"/>
      <c r="I86" s="68"/>
      <c r="J86" s="63"/>
      <c r="K86" s="63"/>
      <c r="L86" s="63"/>
      <c r="M86" s="63"/>
      <c r="N86" s="63"/>
      <c r="O86" s="68"/>
      <c r="P86" s="63"/>
      <c r="Q86" s="63"/>
      <c r="R86" s="63"/>
      <c r="S86" s="69"/>
      <c r="T86" s="70"/>
      <c r="U86" s="63"/>
    </row>
    <row r="87" spans="5:21" ht="15.75" customHeight="1" x14ac:dyDescent="0.3">
      <c r="E87" s="63"/>
      <c r="F87" s="72"/>
      <c r="H87" s="63"/>
      <c r="I87" s="68"/>
      <c r="J87" s="63"/>
      <c r="K87" s="63"/>
      <c r="L87" s="63"/>
      <c r="M87" s="63"/>
      <c r="N87" s="63"/>
      <c r="O87" s="68"/>
      <c r="P87" s="63"/>
      <c r="Q87" s="63"/>
      <c r="R87" s="63"/>
      <c r="S87" s="69"/>
      <c r="T87" s="70"/>
      <c r="U87" s="63"/>
    </row>
    <row r="88" spans="5:21" ht="15.75" customHeight="1" x14ac:dyDescent="0.3">
      <c r="E88" s="63"/>
      <c r="F88" s="72"/>
      <c r="H88" s="63"/>
      <c r="I88" s="68"/>
      <c r="J88" s="63"/>
      <c r="K88" s="63"/>
      <c r="L88" s="63"/>
      <c r="M88" s="63"/>
      <c r="N88" s="63"/>
      <c r="O88" s="68"/>
      <c r="P88" s="63"/>
      <c r="Q88" s="63"/>
      <c r="R88" s="63"/>
      <c r="S88" s="69"/>
      <c r="T88" s="70"/>
      <c r="U88" s="63"/>
    </row>
    <row r="89" spans="5:21" ht="15.75" customHeight="1" x14ac:dyDescent="0.3">
      <c r="E89" s="63"/>
      <c r="F89" s="72"/>
      <c r="H89" s="63"/>
      <c r="I89" s="68"/>
      <c r="J89" s="63"/>
      <c r="K89" s="63"/>
      <c r="L89" s="63"/>
      <c r="M89" s="63"/>
      <c r="N89" s="63"/>
      <c r="O89" s="68"/>
      <c r="P89" s="63"/>
      <c r="Q89" s="63"/>
      <c r="R89" s="63"/>
      <c r="S89" s="69"/>
      <c r="T89" s="70"/>
      <c r="U89" s="63"/>
    </row>
    <row r="90" spans="5:21" ht="15.75" customHeight="1" x14ac:dyDescent="0.3">
      <c r="E90" s="63"/>
      <c r="F90" s="72"/>
      <c r="H90" s="63"/>
      <c r="I90" s="68"/>
      <c r="J90" s="63"/>
      <c r="K90" s="63"/>
      <c r="L90" s="63"/>
      <c r="M90" s="63"/>
      <c r="N90" s="63"/>
      <c r="O90" s="68"/>
      <c r="P90" s="63"/>
      <c r="Q90" s="63"/>
      <c r="R90" s="63"/>
      <c r="S90" s="69"/>
      <c r="T90" s="70"/>
      <c r="U90" s="63"/>
    </row>
    <row r="91" spans="5:21" ht="15.75" customHeight="1" x14ac:dyDescent="0.3">
      <c r="E91" s="63"/>
      <c r="F91" s="72"/>
      <c r="H91" s="63"/>
      <c r="I91" s="68"/>
      <c r="J91" s="63"/>
      <c r="K91" s="63"/>
      <c r="L91" s="63"/>
      <c r="M91" s="63"/>
      <c r="N91" s="63"/>
      <c r="O91" s="68"/>
      <c r="P91" s="63"/>
      <c r="Q91" s="63"/>
      <c r="R91" s="63"/>
      <c r="S91" s="69"/>
      <c r="T91" s="70"/>
      <c r="U91" s="63"/>
    </row>
    <row r="92" spans="5:21" ht="15.75" customHeight="1" x14ac:dyDescent="0.3">
      <c r="E92" s="63"/>
      <c r="F92" s="72"/>
      <c r="H92" s="63"/>
      <c r="I92" s="68"/>
      <c r="J92" s="63"/>
      <c r="K92" s="63"/>
      <c r="L92" s="63"/>
      <c r="M92" s="63"/>
      <c r="N92" s="63"/>
      <c r="O92" s="68"/>
      <c r="P92" s="63"/>
      <c r="Q92" s="63"/>
      <c r="R92" s="63"/>
      <c r="S92" s="69"/>
      <c r="T92" s="70"/>
      <c r="U92" s="63"/>
    </row>
    <row r="93" spans="5:21" ht="15.75" customHeight="1" x14ac:dyDescent="0.3">
      <c r="E93" s="63"/>
      <c r="F93" s="72"/>
      <c r="H93" s="63"/>
      <c r="I93" s="68"/>
      <c r="J93" s="63"/>
      <c r="K93" s="63"/>
      <c r="L93" s="63"/>
      <c r="M93" s="63"/>
      <c r="N93" s="63"/>
      <c r="O93" s="68"/>
      <c r="P93" s="63"/>
      <c r="Q93" s="63"/>
      <c r="R93" s="63"/>
      <c r="S93" s="69"/>
      <c r="T93" s="70"/>
      <c r="U93" s="63"/>
    </row>
    <row r="94" spans="5:21" ht="15.75" customHeight="1" x14ac:dyDescent="0.3">
      <c r="E94" s="63"/>
      <c r="F94" s="72"/>
      <c r="H94" s="63"/>
      <c r="I94" s="68"/>
      <c r="J94" s="63"/>
      <c r="K94" s="63"/>
      <c r="L94" s="63"/>
      <c r="M94" s="63"/>
      <c r="N94" s="63"/>
      <c r="O94" s="68"/>
      <c r="P94" s="63"/>
      <c r="Q94" s="63"/>
      <c r="R94" s="63"/>
      <c r="S94" s="69"/>
      <c r="T94" s="70"/>
      <c r="U94" s="63"/>
    </row>
    <row r="95" spans="5:21" ht="15.75" customHeight="1" x14ac:dyDescent="0.3">
      <c r="E95" s="63"/>
      <c r="F95" s="72"/>
      <c r="H95" s="63"/>
      <c r="I95" s="68"/>
      <c r="J95" s="63"/>
      <c r="K95" s="63"/>
      <c r="L95" s="63"/>
      <c r="M95" s="63"/>
      <c r="N95" s="63"/>
      <c r="O95" s="68"/>
      <c r="P95" s="63"/>
      <c r="Q95" s="63"/>
      <c r="R95" s="63"/>
      <c r="S95" s="69"/>
      <c r="T95" s="70"/>
      <c r="U95" s="63"/>
    </row>
    <row r="96" spans="5:21" ht="15.75" customHeight="1" x14ac:dyDescent="0.3">
      <c r="E96" s="63"/>
      <c r="F96" s="72"/>
      <c r="H96" s="63"/>
      <c r="I96" s="68"/>
      <c r="J96" s="63"/>
      <c r="K96" s="63"/>
      <c r="L96" s="63"/>
      <c r="M96" s="63"/>
      <c r="N96" s="63"/>
      <c r="O96" s="68"/>
      <c r="P96" s="63"/>
      <c r="Q96" s="63"/>
      <c r="R96" s="63"/>
      <c r="S96" s="69"/>
      <c r="T96" s="70"/>
      <c r="U96" s="63"/>
    </row>
    <row r="97" spans="5:21" ht="15.75" customHeight="1" x14ac:dyDescent="0.3">
      <c r="E97" s="63"/>
      <c r="F97" s="72"/>
      <c r="H97" s="63"/>
      <c r="I97" s="68"/>
      <c r="J97" s="63"/>
      <c r="K97" s="63"/>
      <c r="L97" s="63"/>
      <c r="M97" s="63"/>
      <c r="N97" s="63"/>
      <c r="O97" s="68"/>
      <c r="P97" s="63"/>
      <c r="Q97" s="63"/>
      <c r="R97" s="63"/>
      <c r="S97" s="69"/>
      <c r="T97" s="70"/>
      <c r="U97" s="63"/>
    </row>
    <row r="98" spans="5:21" ht="15.75" customHeight="1" x14ac:dyDescent="0.3">
      <c r="E98" s="63"/>
      <c r="F98" s="72"/>
      <c r="H98" s="63"/>
      <c r="I98" s="68"/>
      <c r="J98" s="63"/>
      <c r="K98" s="63"/>
      <c r="L98" s="63"/>
      <c r="M98" s="63"/>
      <c r="N98" s="63"/>
      <c r="O98" s="68"/>
      <c r="P98" s="63"/>
      <c r="Q98" s="63"/>
      <c r="R98" s="63"/>
      <c r="S98" s="69"/>
      <c r="T98" s="70"/>
      <c r="U98" s="63"/>
    </row>
    <row r="99" spans="5:21" ht="15.75" customHeight="1" x14ac:dyDescent="0.3">
      <c r="E99" s="63"/>
      <c r="F99" s="72"/>
      <c r="H99" s="63"/>
      <c r="I99" s="68"/>
      <c r="J99" s="63"/>
      <c r="K99" s="63"/>
      <c r="L99" s="63"/>
      <c r="M99" s="63"/>
      <c r="N99" s="63"/>
      <c r="O99" s="68"/>
      <c r="P99" s="63"/>
      <c r="Q99" s="63"/>
      <c r="R99" s="63"/>
      <c r="S99" s="69"/>
      <c r="T99" s="70"/>
      <c r="U99" s="63"/>
    </row>
    <row r="100" spans="5:21" ht="15.75" customHeight="1" x14ac:dyDescent="0.3">
      <c r="E100" s="63"/>
      <c r="F100" s="72"/>
      <c r="H100" s="63"/>
      <c r="I100" s="68"/>
      <c r="J100" s="63"/>
      <c r="K100" s="63"/>
      <c r="L100" s="63"/>
      <c r="M100" s="63"/>
      <c r="N100" s="63"/>
      <c r="O100" s="68"/>
      <c r="P100" s="63"/>
      <c r="Q100" s="63"/>
      <c r="R100" s="63"/>
      <c r="S100" s="69"/>
      <c r="T100" s="70"/>
      <c r="U100" s="63"/>
    </row>
    <row r="101" spans="5:21" ht="15.75" customHeight="1" x14ac:dyDescent="0.3">
      <c r="E101" s="63"/>
      <c r="F101" s="72"/>
      <c r="H101" s="63"/>
      <c r="I101" s="68"/>
      <c r="J101" s="63"/>
      <c r="K101" s="63"/>
      <c r="L101" s="63"/>
      <c r="M101" s="63"/>
      <c r="N101" s="63"/>
      <c r="O101" s="68"/>
      <c r="P101" s="63"/>
      <c r="Q101" s="63"/>
      <c r="R101" s="63"/>
      <c r="S101" s="69"/>
      <c r="T101" s="70"/>
      <c r="U101" s="63"/>
    </row>
    <row r="102" spans="5:21" ht="15.75" customHeight="1" x14ac:dyDescent="0.3">
      <c r="E102" s="63"/>
      <c r="F102" s="72"/>
      <c r="H102" s="63"/>
      <c r="I102" s="68"/>
      <c r="J102" s="63"/>
      <c r="K102" s="63"/>
      <c r="L102" s="63"/>
      <c r="M102" s="63"/>
      <c r="N102" s="63"/>
      <c r="O102" s="68"/>
      <c r="P102" s="63"/>
      <c r="Q102" s="63"/>
      <c r="R102" s="63"/>
      <c r="S102" s="69"/>
      <c r="T102" s="70"/>
      <c r="U102" s="63"/>
    </row>
    <row r="103" spans="5:21" ht="15.75" customHeight="1" x14ac:dyDescent="0.3">
      <c r="E103" s="63"/>
      <c r="F103" s="72"/>
      <c r="H103" s="63"/>
      <c r="I103" s="68"/>
      <c r="J103" s="63"/>
      <c r="K103" s="63"/>
      <c r="L103" s="63"/>
      <c r="M103" s="63"/>
      <c r="N103" s="63"/>
      <c r="O103" s="68"/>
      <c r="P103" s="63"/>
      <c r="Q103" s="63"/>
      <c r="R103" s="63"/>
      <c r="S103" s="69"/>
      <c r="T103" s="70"/>
      <c r="U103" s="63"/>
    </row>
    <row r="104" spans="5:21" ht="15.75" customHeight="1" x14ac:dyDescent="0.3">
      <c r="E104" s="63"/>
      <c r="F104" s="72"/>
      <c r="H104" s="63"/>
      <c r="I104" s="68"/>
      <c r="J104" s="63"/>
      <c r="K104" s="63"/>
      <c r="L104" s="63"/>
      <c r="M104" s="63"/>
      <c r="N104" s="63"/>
      <c r="O104" s="68"/>
      <c r="P104" s="63"/>
      <c r="Q104" s="63"/>
      <c r="R104" s="63"/>
      <c r="S104" s="69"/>
      <c r="T104" s="70"/>
      <c r="U104" s="63"/>
    </row>
    <row r="105" spans="5:21" ht="15.75" customHeight="1" x14ac:dyDescent="0.3">
      <c r="E105" s="63"/>
      <c r="F105" s="72"/>
      <c r="H105" s="63"/>
      <c r="I105" s="68"/>
      <c r="J105" s="63"/>
      <c r="K105" s="63"/>
      <c r="L105" s="63"/>
      <c r="M105" s="63"/>
      <c r="N105" s="63"/>
      <c r="O105" s="68"/>
      <c r="P105" s="63"/>
      <c r="Q105" s="63"/>
      <c r="R105" s="63"/>
      <c r="S105" s="69"/>
      <c r="T105" s="70"/>
      <c r="U105" s="63"/>
    </row>
    <row r="106" spans="5:21" ht="15.75" customHeight="1" x14ac:dyDescent="0.3">
      <c r="E106" s="63"/>
      <c r="F106" s="72"/>
      <c r="H106" s="63"/>
      <c r="I106" s="68"/>
      <c r="J106" s="63"/>
      <c r="K106" s="63"/>
      <c r="L106" s="63"/>
      <c r="M106" s="63"/>
      <c r="N106" s="63"/>
      <c r="O106" s="68"/>
      <c r="P106" s="63"/>
      <c r="Q106" s="63"/>
      <c r="R106" s="63"/>
      <c r="S106" s="69"/>
      <c r="T106" s="70"/>
      <c r="U106" s="63"/>
    </row>
    <row r="107" spans="5:21" ht="15.75" customHeight="1" x14ac:dyDescent="0.3">
      <c r="E107" s="63"/>
      <c r="F107" s="72"/>
      <c r="H107" s="63"/>
      <c r="I107" s="68"/>
      <c r="J107" s="63"/>
      <c r="K107" s="63"/>
      <c r="L107" s="63"/>
      <c r="M107" s="63"/>
      <c r="N107" s="63"/>
      <c r="O107" s="68"/>
      <c r="P107" s="63"/>
      <c r="Q107" s="63"/>
      <c r="R107" s="63"/>
      <c r="S107" s="69"/>
      <c r="T107" s="70"/>
      <c r="U107" s="63"/>
    </row>
    <row r="108" spans="5:21" ht="15.75" customHeight="1" x14ac:dyDescent="0.3">
      <c r="E108" s="63"/>
      <c r="F108" s="72"/>
      <c r="H108" s="63"/>
      <c r="I108" s="68"/>
      <c r="J108" s="63"/>
      <c r="K108" s="63"/>
      <c r="L108" s="63"/>
      <c r="M108" s="63"/>
      <c r="N108" s="63"/>
      <c r="O108" s="68"/>
      <c r="P108" s="63"/>
      <c r="Q108" s="63"/>
      <c r="R108" s="63"/>
      <c r="S108" s="69"/>
      <c r="T108" s="70"/>
      <c r="U108" s="63"/>
    </row>
    <row r="109" spans="5:21" ht="15.75" customHeight="1" x14ac:dyDescent="0.3">
      <c r="E109" s="63"/>
      <c r="F109" s="72"/>
      <c r="H109" s="63"/>
      <c r="I109" s="68"/>
      <c r="J109" s="63"/>
      <c r="K109" s="63"/>
      <c r="L109" s="63"/>
      <c r="M109" s="63"/>
      <c r="N109" s="63"/>
      <c r="O109" s="68"/>
      <c r="P109" s="63"/>
      <c r="Q109" s="63"/>
      <c r="R109" s="63"/>
      <c r="S109" s="69"/>
      <c r="T109" s="70"/>
      <c r="U109" s="63"/>
    </row>
    <row r="110" spans="5:21" ht="15.75" customHeight="1" x14ac:dyDescent="0.3">
      <c r="E110" s="63"/>
      <c r="F110" s="72"/>
      <c r="H110" s="63"/>
      <c r="I110" s="68"/>
      <c r="J110" s="63"/>
      <c r="K110" s="63"/>
      <c r="L110" s="63"/>
      <c r="M110" s="63"/>
      <c r="N110" s="63"/>
      <c r="O110" s="68"/>
      <c r="P110" s="63"/>
      <c r="Q110" s="63"/>
      <c r="R110" s="63"/>
      <c r="S110" s="69"/>
      <c r="T110" s="70"/>
      <c r="U110" s="63"/>
    </row>
    <row r="111" spans="5:21" ht="15.75" customHeight="1" x14ac:dyDescent="0.3">
      <c r="E111" s="63"/>
      <c r="F111" s="72"/>
      <c r="H111" s="63"/>
      <c r="I111" s="68"/>
      <c r="J111" s="63"/>
      <c r="K111" s="63"/>
      <c r="L111" s="63"/>
      <c r="M111" s="63"/>
      <c r="N111" s="63"/>
      <c r="O111" s="68"/>
      <c r="P111" s="63"/>
      <c r="Q111" s="63"/>
      <c r="R111" s="63"/>
      <c r="S111" s="69"/>
      <c r="T111" s="70"/>
      <c r="U111" s="63"/>
    </row>
    <row r="112" spans="5:21" ht="15.75" customHeight="1" x14ac:dyDescent="0.3">
      <c r="E112" s="63"/>
      <c r="F112" s="72"/>
      <c r="H112" s="63"/>
      <c r="I112" s="68"/>
      <c r="J112" s="63"/>
      <c r="K112" s="63"/>
      <c r="L112" s="63"/>
      <c r="M112" s="63"/>
      <c r="N112" s="63"/>
      <c r="O112" s="68"/>
      <c r="P112" s="63"/>
      <c r="Q112" s="63"/>
      <c r="R112" s="63"/>
      <c r="S112" s="69"/>
      <c r="T112" s="70"/>
      <c r="U112" s="63"/>
    </row>
    <row r="113" spans="5:21" ht="15.75" customHeight="1" x14ac:dyDescent="0.3">
      <c r="E113" s="63"/>
      <c r="F113" s="72"/>
      <c r="H113" s="63"/>
      <c r="I113" s="68"/>
      <c r="J113" s="63"/>
      <c r="K113" s="63"/>
      <c r="L113" s="63"/>
      <c r="M113" s="63"/>
      <c r="N113" s="63"/>
      <c r="O113" s="68"/>
      <c r="P113" s="63"/>
      <c r="Q113" s="63"/>
      <c r="R113" s="63"/>
      <c r="S113" s="69"/>
      <c r="T113" s="70"/>
      <c r="U113" s="63"/>
    </row>
    <row r="114" spans="5:21" ht="15.75" customHeight="1" x14ac:dyDescent="0.3">
      <c r="E114" s="63"/>
      <c r="F114" s="72"/>
      <c r="H114" s="63"/>
      <c r="I114" s="68"/>
      <c r="J114" s="63"/>
      <c r="K114" s="63"/>
      <c r="L114" s="63"/>
      <c r="M114" s="63"/>
      <c r="N114" s="63"/>
      <c r="O114" s="68"/>
      <c r="P114" s="63"/>
      <c r="Q114" s="63"/>
      <c r="R114" s="63"/>
      <c r="S114" s="69"/>
      <c r="T114" s="70"/>
      <c r="U114" s="63"/>
    </row>
    <row r="115" spans="5:21" ht="15.75" customHeight="1" x14ac:dyDescent="0.3">
      <c r="E115" s="63"/>
      <c r="F115" s="72"/>
      <c r="H115" s="63"/>
      <c r="I115" s="68"/>
      <c r="J115" s="63"/>
      <c r="K115" s="63"/>
      <c r="L115" s="63"/>
      <c r="M115" s="63"/>
      <c r="N115" s="63"/>
      <c r="O115" s="68"/>
      <c r="P115" s="63"/>
      <c r="Q115" s="63"/>
      <c r="R115" s="63"/>
      <c r="S115" s="69"/>
      <c r="T115" s="70"/>
      <c r="U115" s="63"/>
    </row>
    <row r="116" spans="5:21" ht="15.75" customHeight="1" x14ac:dyDescent="0.3">
      <c r="E116" s="63"/>
      <c r="F116" s="72"/>
      <c r="H116" s="63"/>
      <c r="I116" s="68"/>
      <c r="J116" s="63"/>
      <c r="K116" s="63"/>
      <c r="L116" s="63"/>
      <c r="M116" s="63"/>
      <c r="N116" s="63"/>
      <c r="O116" s="68"/>
      <c r="P116" s="63"/>
      <c r="Q116" s="63"/>
      <c r="R116" s="63"/>
      <c r="S116" s="69"/>
      <c r="T116" s="70"/>
      <c r="U116" s="63"/>
    </row>
    <row r="117" spans="5:21" ht="15.75" customHeight="1" x14ac:dyDescent="0.3">
      <c r="E117" s="63"/>
      <c r="F117" s="72"/>
      <c r="H117" s="63"/>
      <c r="I117" s="68"/>
      <c r="J117" s="63"/>
      <c r="K117" s="63"/>
      <c r="L117" s="63"/>
      <c r="M117" s="63"/>
      <c r="N117" s="63"/>
      <c r="O117" s="68"/>
      <c r="P117" s="63"/>
      <c r="Q117" s="63"/>
      <c r="R117" s="63"/>
      <c r="S117" s="69"/>
      <c r="T117" s="70"/>
      <c r="U117" s="63"/>
    </row>
    <row r="118" spans="5:21" ht="15.75" customHeight="1" x14ac:dyDescent="0.3">
      <c r="E118" s="63"/>
      <c r="F118" s="72"/>
      <c r="H118" s="63"/>
      <c r="I118" s="68"/>
      <c r="J118" s="63"/>
      <c r="K118" s="63"/>
      <c r="L118" s="63"/>
      <c r="M118" s="63"/>
      <c r="N118" s="63"/>
      <c r="O118" s="68"/>
      <c r="P118" s="63"/>
      <c r="Q118" s="63"/>
      <c r="R118" s="63"/>
      <c r="S118" s="69"/>
      <c r="T118" s="70"/>
      <c r="U118" s="63"/>
    </row>
    <row r="119" spans="5:21" ht="15.75" customHeight="1" x14ac:dyDescent="0.3">
      <c r="E119" s="63"/>
      <c r="F119" s="72"/>
      <c r="H119" s="63"/>
      <c r="I119" s="68"/>
      <c r="J119" s="63"/>
      <c r="K119" s="63"/>
      <c r="L119" s="63"/>
      <c r="M119" s="63"/>
      <c r="N119" s="63"/>
      <c r="O119" s="68"/>
      <c r="P119" s="63"/>
      <c r="Q119" s="63"/>
      <c r="R119" s="63"/>
      <c r="S119" s="69"/>
      <c r="T119" s="70"/>
      <c r="U119" s="63"/>
    </row>
    <row r="120" spans="5:21" ht="15.75" customHeight="1" x14ac:dyDescent="0.3">
      <c r="E120" s="63"/>
      <c r="F120" s="72"/>
      <c r="H120" s="63"/>
      <c r="I120" s="68"/>
      <c r="J120" s="63"/>
      <c r="K120" s="63"/>
      <c r="L120" s="63"/>
      <c r="M120" s="63"/>
      <c r="N120" s="63"/>
      <c r="O120" s="68"/>
      <c r="P120" s="63"/>
      <c r="Q120" s="63"/>
      <c r="R120" s="63"/>
      <c r="S120" s="69"/>
      <c r="T120" s="70"/>
      <c r="U120" s="63"/>
    </row>
    <row r="121" spans="5:21" ht="15.75" customHeight="1" x14ac:dyDescent="0.3">
      <c r="E121" s="63"/>
      <c r="F121" s="72"/>
      <c r="H121" s="63"/>
      <c r="I121" s="68"/>
      <c r="J121" s="63"/>
      <c r="K121" s="63"/>
      <c r="L121" s="63"/>
      <c r="M121" s="63"/>
      <c r="N121" s="63"/>
      <c r="O121" s="68"/>
      <c r="P121" s="63"/>
      <c r="Q121" s="63"/>
      <c r="R121" s="63"/>
      <c r="S121" s="69"/>
      <c r="T121" s="70"/>
      <c r="U121" s="63"/>
    </row>
    <row r="122" spans="5:21" ht="15.75" customHeight="1" x14ac:dyDescent="0.3">
      <c r="E122" s="63"/>
      <c r="F122" s="72"/>
      <c r="H122" s="63"/>
      <c r="I122" s="68"/>
      <c r="J122" s="63"/>
      <c r="K122" s="63"/>
      <c r="L122" s="63"/>
      <c r="M122" s="63"/>
      <c r="N122" s="63"/>
      <c r="O122" s="68"/>
      <c r="P122" s="63"/>
      <c r="Q122" s="63"/>
      <c r="R122" s="63"/>
      <c r="S122" s="69"/>
      <c r="T122" s="70"/>
      <c r="U122" s="63"/>
    </row>
    <row r="123" spans="5:21" ht="15.75" customHeight="1" x14ac:dyDescent="0.3">
      <c r="E123" s="63"/>
      <c r="F123" s="72"/>
      <c r="H123" s="63"/>
      <c r="I123" s="68"/>
      <c r="J123" s="63"/>
      <c r="K123" s="63"/>
      <c r="L123" s="63"/>
      <c r="M123" s="63"/>
      <c r="N123" s="63"/>
      <c r="O123" s="68"/>
      <c r="P123" s="63"/>
      <c r="Q123" s="63"/>
      <c r="R123" s="63"/>
      <c r="S123" s="69"/>
      <c r="T123" s="70"/>
      <c r="U123" s="63"/>
    </row>
    <row r="124" spans="5:21" ht="15.75" customHeight="1" x14ac:dyDescent="0.3">
      <c r="E124" s="63"/>
      <c r="F124" s="72"/>
      <c r="H124" s="63"/>
      <c r="I124" s="68"/>
      <c r="J124" s="63"/>
      <c r="K124" s="63"/>
      <c r="L124" s="63"/>
      <c r="M124" s="63"/>
      <c r="N124" s="63"/>
      <c r="O124" s="68"/>
      <c r="P124" s="63"/>
      <c r="Q124" s="63"/>
      <c r="R124" s="63"/>
      <c r="S124" s="69"/>
      <c r="T124" s="70"/>
      <c r="U124" s="63"/>
    </row>
    <row r="125" spans="5:21" ht="15.75" customHeight="1" x14ac:dyDescent="0.3">
      <c r="E125" s="63"/>
      <c r="F125" s="72"/>
      <c r="H125" s="63"/>
      <c r="I125" s="68"/>
      <c r="J125" s="63"/>
      <c r="K125" s="63"/>
      <c r="L125" s="63"/>
      <c r="M125" s="63"/>
      <c r="N125" s="63"/>
      <c r="O125" s="68"/>
      <c r="P125" s="63"/>
      <c r="Q125" s="63"/>
      <c r="R125" s="63"/>
      <c r="S125" s="69"/>
      <c r="T125" s="70"/>
      <c r="U125" s="63"/>
    </row>
    <row r="126" spans="5:21" ht="15.75" customHeight="1" x14ac:dyDescent="0.3">
      <c r="E126" s="63"/>
      <c r="F126" s="72"/>
      <c r="H126" s="63"/>
      <c r="I126" s="68"/>
      <c r="J126" s="63"/>
      <c r="K126" s="63"/>
      <c r="L126" s="63"/>
      <c r="M126" s="63"/>
      <c r="N126" s="63"/>
      <c r="O126" s="68"/>
      <c r="P126" s="63"/>
      <c r="Q126" s="63"/>
      <c r="R126" s="63"/>
      <c r="S126" s="69"/>
      <c r="T126" s="70"/>
      <c r="U126" s="63"/>
    </row>
    <row r="127" spans="5:21" ht="15.75" customHeight="1" x14ac:dyDescent="0.3">
      <c r="E127" s="63"/>
      <c r="F127" s="72"/>
      <c r="H127" s="63"/>
      <c r="I127" s="68"/>
      <c r="J127" s="63"/>
      <c r="K127" s="63"/>
      <c r="L127" s="63"/>
      <c r="M127" s="63"/>
      <c r="N127" s="63"/>
      <c r="O127" s="68"/>
      <c r="P127" s="63"/>
      <c r="Q127" s="63"/>
      <c r="R127" s="63"/>
      <c r="S127" s="69"/>
      <c r="T127" s="70"/>
      <c r="U127" s="63"/>
    </row>
    <row r="128" spans="5:21" ht="15.75" customHeight="1" x14ac:dyDescent="0.3">
      <c r="E128" s="63"/>
      <c r="F128" s="72"/>
      <c r="H128" s="63"/>
      <c r="I128" s="68"/>
      <c r="J128" s="63"/>
      <c r="K128" s="63"/>
      <c r="L128" s="63"/>
      <c r="M128" s="63"/>
      <c r="N128" s="63"/>
      <c r="O128" s="68"/>
      <c r="P128" s="63"/>
      <c r="Q128" s="63"/>
      <c r="R128" s="63"/>
      <c r="S128" s="69"/>
      <c r="T128" s="70"/>
      <c r="U128" s="63"/>
    </row>
    <row r="129" spans="5:21" ht="15.75" customHeight="1" x14ac:dyDescent="0.3">
      <c r="E129" s="63"/>
      <c r="F129" s="72"/>
      <c r="H129" s="63"/>
      <c r="I129" s="68"/>
      <c r="J129" s="63"/>
      <c r="K129" s="63"/>
      <c r="L129" s="63"/>
      <c r="M129" s="63"/>
      <c r="N129" s="63"/>
      <c r="O129" s="68"/>
      <c r="P129" s="63"/>
      <c r="Q129" s="63"/>
      <c r="R129" s="63"/>
      <c r="S129" s="69"/>
      <c r="T129" s="70"/>
      <c r="U129" s="63"/>
    </row>
    <row r="130" spans="5:21" ht="15.75" customHeight="1" x14ac:dyDescent="0.3">
      <c r="E130" s="63"/>
      <c r="F130" s="72"/>
      <c r="H130" s="63"/>
      <c r="I130" s="68"/>
      <c r="J130" s="63"/>
      <c r="K130" s="63"/>
      <c r="L130" s="63"/>
      <c r="M130" s="63"/>
      <c r="N130" s="63"/>
      <c r="O130" s="68"/>
      <c r="P130" s="63"/>
      <c r="Q130" s="63"/>
      <c r="R130" s="63"/>
      <c r="S130" s="69"/>
      <c r="T130" s="70"/>
      <c r="U130" s="63"/>
    </row>
    <row r="131" spans="5:21" ht="15.75" customHeight="1" x14ac:dyDescent="0.3">
      <c r="E131" s="63"/>
      <c r="F131" s="72"/>
      <c r="H131" s="63"/>
      <c r="I131" s="68"/>
      <c r="J131" s="63"/>
      <c r="K131" s="63"/>
      <c r="L131" s="63"/>
      <c r="M131" s="63"/>
      <c r="N131" s="63"/>
      <c r="O131" s="68"/>
      <c r="P131" s="63"/>
      <c r="Q131" s="63"/>
      <c r="R131" s="63"/>
      <c r="S131" s="69"/>
      <c r="T131" s="70"/>
      <c r="U131" s="63"/>
    </row>
    <row r="132" spans="5:21" ht="15.75" customHeight="1" x14ac:dyDescent="0.3">
      <c r="E132" s="63"/>
      <c r="F132" s="72"/>
      <c r="H132" s="63"/>
      <c r="I132" s="68"/>
      <c r="J132" s="63"/>
      <c r="K132" s="63"/>
      <c r="L132" s="63"/>
      <c r="M132" s="63"/>
      <c r="N132" s="63"/>
      <c r="O132" s="68"/>
      <c r="P132" s="63"/>
      <c r="Q132" s="63"/>
      <c r="R132" s="63"/>
      <c r="S132" s="69"/>
      <c r="T132" s="70"/>
      <c r="U132" s="63"/>
    </row>
    <row r="133" spans="5:21" ht="15.75" customHeight="1" x14ac:dyDescent="0.3">
      <c r="E133" s="63"/>
      <c r="F133" s="72"/>
      <c r="H133" s="63"/>
      <c r="I133" s="68"/>
      <c r="J133" s="63"/>
      <c r="K133" s="63"/>
      <c r="L133" s="63"/>
      <c r="M133" s="63"/>
      <c r="N133" s="63"/>
      <c r="O133" s="68"/>
      <c r="P133" s="63"/>
      <c r="Q133" s="63"/>
      <c r="R133" s="63"/>
      <c r="S133" s="69"/>
      <c r="T133" s="70"/>
      <c r="U133" s="63"/>
    </row>
    <row r="134" spans="5:21" ht="15.75" customHeight="1" x14ac:dyDescent="0.3">
      <c r="E134" s="63"/>
      <c r="F134" s="72"/>
      <c r="H134" s="63"/>
      <c r="I134" s="68"/>
      <c r="J134" s="63"/>
      <c r="K134" s="63"/>
      <c r="L134" s="63"/>
      <c r="M134" s="63"/>
      <c r="N134" s="63"/>
      <c r="O134" s="68"/>
      <c r="P134" s="63"/>
      <c r="Q134" s="63"/>
      <c r="R134" s="63"/>
      <c r="S134" s="69"/>
      <c r="T134" s="70"/>
      <c r="U134" s="63"/>
    </row>
    <row r="135" spans="5:21" ht="15.75" customHeight="1" x14ac:dyDescent="0.3">
      <c r="E135" s="63"/>
      <c r="F135" s="72"/>
      <c r="H135" s="63"/>
      <c r="I135" s="68"/>
      <c r="J135" s="63"/>
      <c r="K135" s="63"/>
      <c r="L135" s="63"/>
      <c r="M135" s="63"/>
      <c r="N135" s="63"/>
      <c r="O135" s="68"/>
      <c r="P135" s="63"/>
      <c r="Q135" s="63"/>
      <c r="R135" s="63"/>
      <c r="S135" s="69"/>
      <c r="T135" s="70"/>
      <c r="U135" s="63"/>
    </row>
    <row r="136" spans="5:21" ht="15.75" customHeight="1" x14ac:dyDescent="0.3">
      <c r="E136" s="63"/>
      <c r="F136" s="72"/>
      <c r="H136" s="63"/>
      <c r="I136" s="68"/>
      <c r="J136" s="63"/>
      <c r="K136" s="63"/>
      <c r="L136" s="63"/>
      <c r="M136" s="63"/>
      <c r="N136" s="63"/>
      <c r="O136" s="68"/>
      <c r="P136" s="63"/>
      <c r="Q136" s="63"/>
      <c r="R136" s="63"/>
      <c r="S136" s="69"/>
      <c r="T136" s="70"/>
      <c r="U136" s="63"/>
    </row>
    <row r="137" spans="5:21" ht="15.75" customHeight="1" x14ac:dyDescent="0.3">
      <c r="E137" s="63"/>
      <c r="F137" s="72"/>
      <c r="H137" s="63"/>
      <c r="I137" s="68"/>
      <c r="J137" s="63"/>
      <c r="K137" s="63"/>
      <c r="L137" s="63"/>
      <c r="M137" s="63"/>
      <c r="N137" s="63"/>
      <c r="O137" s="68"/>
      <c r="P137" s="63"/>
      <c r="Q137" s="63"/>
      <c r="R137" s="63"/>
      <c r="S137" s="69"/>
      <c r="T137" s="70"/>
      <c r="U137" s="63"/>
    </row>
    <row r="138" spans="5:21" ht="15.75" customHeight="1" x14ac:dyDescent="0.3">
      <c r="E138" s="63"/>
      <c r="F138" s="72"/>
      <c r="H138" s="63"/>
      <c r="I138" s="68"/>
      <c r="J138" s="63"/>
      <c r="K138" s="63"/>
      <c r="L138" s="63"/>
      <c r="M138" s="63"/>
      <c r="N138" s="63"/>
      <c r="O138" s="68"/>
      <c r="P138" s="63"/>
      <c r="Q138" s="63"/>
      <c r="R138" s="63"/>
      <c r="S138" s="69"/>
      <c r="T138" s="70"/>
      <c r="U138" s="63"/>
    </row>
    <row r="139" spans="5:21" ht="15.75" customHeight="1" x14ac:dyDescent="0.3">
      <c r="E139" s="63"/>
      <c r="F139" s="72"/>
      <c r="H139" s="63"/>
      <c r="I139" s="68"/>
      <c r="J139" s="63"/>
      <c r="K139" s="63"/>
      <c r="L139" s="63"/>
      <c r="M139" s="63"/>
      <c r="N139" s="63"/>
      <c r="O139" s="68"/>
      <c r="P139" s="63"/>
      <c r="Q139" s="63"/>
      <c r="R139" s="63"/>
      <c r="S139" s="69"/>
      <c r="T139" s="70"/>
      <c r="U139" s="63"/>
    </row>
    <row r="140" spans="5:21" ht="15.75" customHeight="1" x14ac:dyDescent="0.3">
      <c r="E140" s="63"/>
      <c r="F140" s="72"/>
      <c r="H140" s="63"/>
      <c r="I140" s="68"/>
      <c r="J140" s="63"/>
      <c r="K140" s="63"/>
      <c r="L140" s="63"/>
      <c r="M140" s="63"/>
      <c r="N140" s="63"/>
      <c r="O140" s="68"/>
      <c r="P140" s="63"/>
      <c r="Q140" s="63"/>
      <c r="R140" s="63"/>
      <c r="S140" s="69"/>
      <c r="T140" s="70"/>
      <c r="U140" s="63"/>
    </row>
    <row r="141" spans="5:21" ht="15.75" customHeight="1" x14ac:dyDescent="0.3">
      <c r="E141" s="63"/>
      <c r="F141" s="72"/>
      <c r="H141" s="63"/>
      <c r="I141" s="68"/>
      <c r="J141" s="63"/>
      <c r="K141" s="63"/>
      <c r="L141" s="63"/>
      <c r="M141" s="63"/>
      <c r="N141" s="63"/>
      <c r="O141" s="68"/>
      <c r="P141" s="63"/>
      <c r="Q141" s="63"/>
      <c r="R141" s="63"/>
      <c r="S141" s="69"/>
      <c r="T141" s="70"/>
      <c r="U141" s="63"/>
    </row>
    <row r="142" spans="5:21" ht="15.75" customHeight="1" x14ac:dyDescent="0.3">
      <c r="E142" s="63"/>
      <c r="F142" s="72"/>
      <c r="H142" s="63"/>
      <c r="I142" s="68"/>
      <c r="J142" s="63"/>
      <c r="K142" s="63"/>
      <c r="L142" s="63"/>
      <c r="M142" s="63"/>
      <c r="N142" s="63"/>
      <c r="O142" s="68"/>
      <c r="P142" s="63"/>
      <c r="Q142" s="63"/>
      <c r="R142" s="63"/>
      <c r="S142" s="69"/>
      <c r="T142" s="70"/>
      <c r="U142" s="63"/>
    </row>
    <row r="143" spans="5:21" ht="15.75" customHeight="1" x14ac:dyDescent="0.3">
      <c r="E143" s="63"/>
      <c r="F143" s="72"/>
      <c r="H143" s="63"/>
      <c r="I143" s="68"/>
      <c r="J143" s="63"/>
      <c r="K143" s="63"/>
      <c r="L143" s="63"/>
      <c r="M143" s="63"/>
      <c r="N143" s="63"/>
      <c r="O143" s="68"/>
      <c r="P143" s="63"/>
      <c r="Q143" s="63"/>
      <c r="R143" s="63"/>
      <c r="S143" s="69"/>
      <c r="T143" s="70"/>
      <c r="U143" s="63"/>
    </row>
    <row r="144" spans="5:21" ht="15.75" customHeight="1" x14ac:dyDescent="0.3">
      <c r="E144" s="63"/>
      <c r="F144" s="72"/>
      <c r="H144" s="63"/>
      <c r="I144" s="68"/>
      <c r="J144" s="63"/>
      <c r="K144" s="63"/>
      <c r="L144" s="63"/>
      <c r="M144" s="63"/>
      <c r="N144" s="63"/>
      <c r="O144" s="68"/>
      <c r="P144" s="63"/>
      <c r="Q144" s="63"/>
      <c r="R144" s="63"/>
      <c r="S144" s="69"/>
      <c r="T144" s="70"/>
      <c r="U144" s="63"/>
    </row>
    <row r="145" spans="5:21" ht="15.75" customHeight="1" x14ac:dyDescent="0.3">
      <c r="E145" s="63"/>
      <c r="F145" s="72"/>
      <c r="H145" s="63"/>
      <c r="I145" s="68"/>
      <c r="J145" s="63"/>
      <c r="K145" s="63"/>
      <c r="L145" s="63"/>
      <c r="M145" s="63"/>
      <c r="N145" s="63"/>
      <c r="O145" s="68"/>
      <c r="P145" s="63"/>
      <c r="Q145" s="63"/>
      <c r="R145" s="63"/>
      <c r="S145" s="69"/>
      <c r="T145" s="70"/>
      <c r="U145" s="63"/>
    </row>
    <row r="146" spans="5:21" ht="15.75" customHeight="1" x14ac:dyDescent="0.3">
      <c r="E146" s="63"/>
      <c r="F146" s="72"/>
      <c r="H146" s="63"/>
      <c r="I146" s="68"/>
      <c r="J146" s="63"/>
      <c r="K146" s="63"/>
      <c r="L146" s="63"/>
      <c r="M146" s="63"/>
      <c r="N146" s="63"/>
      <c r="O146" s="68"/>
      <c r="P146" s="63"/>
      <c r="Q146" s="63"/>
      <c r="R146" s="63"/>
      <c r="S146" s="69"/>
      <c r="T146" s="70"/>
      <c r="U146" s="63"/>
    </row>
    <row r="147" spans="5:21" ht="15.75" customHeight="1" x14ac:dyDescent="0.3">
      <c r="E147" s="63"/>
      <c r="F147" s="72"/>
      <c r="H147" s="63"/>
      <c r="I147" s="68"/>
      <c r="J147" s="63"/>
      <c r="K147" s="63"/>
      <c r="L147" s="63"/>
      <c r="M147" s="63"/>
      <c r="N147" s="63"/>
      <c r="O147" s="68"/>
      <c r="P147" s="63"/>
      <c r="Q147" s="63"/>
      <c r="R147" s="63"/>
      <c r="S147" s="69"/>
      <c r="T147" s="70"/>
      <c r="U147" s="63"/>
    </row>
    <row r="148" spans="5:21" ht="15.75" customHeight="1" x14ac:dyDescent="0.3">
      <c r="E148" s="63"/>
      <c r="F148" s="72"/>
      <c r="H148" s="63"/>
      <c r="I148" s="68"/>
      <c r="J148" s="63"/>
      <c r="K148" s="63"/>
      <c r="L148" s="63"/>
      <c r="M148" s="63"/>
      <c r="N148" s="63"/>
      <c r="O148" s="68"/>
      <c r="P148" s="63"/>
      <c r="Q148" s="63"/>
      <c r="R148" s="63"/>
      <c r="S148" s="69"/>
      <c r="T148" s="70"/>
      <c r="U148" s="63"/>
    </row>
    <row r="149" spans="5:21" ht="15.75" customHeight="1" x14ac:dyDescent="0.3">
      <c r="E149" s="63"/>
      <c r="F149" s="72"/>
      <c r="H149" s="63"/>
      <c r="I149" s="68"/>
      <c r="J149" s="63"/>
      <c r="K149" s="63"/>
      <c r="L149" s="63"/>
      <c r="M149" s="63"/>
      <c r="N149" s="63"/>
      <c r="O149" s="68"/>
      <c r="P149" s="63"/>
      <c r="Q149" s="63"/>
      <c r="R149" s="63"/>
      <c r="S149" s="69"/>
      <c r="T149" s="70"/>
      <c r="U149" s="63"/>
    </row>
    <row r="150" spans="5:21" ht="15.75" customHeight="1" x14ac:dyDescent="0.3">
      <c r="E150" s="63"/>
      <c r="F150" s="72"/>
      <c r="H150" s="63"/>
      <c r="I150" s="68"/>
      <c r="J150" s="63"/>
      <c r="K150" s="63"/>
      <c r="L150" s="63"/>
      <c r="M150" s="63"/>
      <c r="N150" s="63"/>
      <c r="O150" s="68"/>
      <c r="P150" s="63"/>
      <c r="Q150" s="63"/>
      <c r="R150" s="63"/>
      <c r="S150" s="69"/>
      <c r="T150" s="70"/>
      <c r="U150" s="63"/>
    </row>
    <row r="151" spans="5:21" ht="15.75" customHeight="1" x14ac:dyDescent="0.3">
      <c r="E151" s="63"/>
      <c r="F151" s="72"/>
      <c r="H151" s="63"/>
      <c r="I151" s="68"/>
      <c r="J151" s="63"/>
      <c r="K151" s="63"/>
      <c r="L151" s="63"/>
      <c r="M151" s="63"/>
      <c r="N151" s="63"/>
      <c r="O151" s="68"/>
      <c r="P151" s="63"/>
      <c r="Q151" s="63"/>
      <c r="R151" s="63"/>
      <c r="S151" s="69"/>
      <c r="T151" s="70"/>
      <c r="U151" s="63"/>
    </row>
    <row r="152" spans="5:21" ht="15.75" customHeight="1" x14ac:dyDescent="0.3">
      <c r="E152" s="63"/>
      <c r="F152" s="72"/>
      <c r="H152" s="63"/>
      <c r="I152" s="68"/>
      <c r="J152" s="63"/>
      <c r="K152" s="63"/>
      <c r="L152" s="63"/>
      <c r="M152" s="63"/>
      <c r="N152" s="63"/>
      <c r="O152" s="68"/>
      <c r="P152" s="63"/>
      <c r="Q152" s="63"/>
      <c r="R152" s="63"/>
      <c r="S152" s="69"/>
      <c r="T152" s="70"/>
      <c r="U152" s="63"/>
    </row>
    <row r="153" spans="5:21" ht="15.75" customHeight="1" x14ac:dyDescent="0.3">
      <c r="E153" s="63"/>
      <c r="F153" s="72"/>
      <c r="H153" s="63"/>
      <c r="I153" s="68"/>
      <c r="J153" s="63"/>
      <c r="K153" s="63"/>
      <c r="L153" s="63"/>
      <c r="M153" s="63"/>
      <c r="N153" s="63"/>
      <c r="O153" s="68"/>
      <c r="P153" s="63"/>
      <c r="Q153" s="63"/>
      <c r="R153" s="63"/>
      <c r="S153" s="69"/>
      <c r="T153" s="70"/>
      <c r="U153" s="63"/>
    </row>
    <row r="154" spans="5:21" ht="15.75" customHeight="1" x14ac:dyDescent="0.3">
      <c r="E154" s="63"/>
      <c r="F154" s="72"/>
      <c r="H154" s="63"/>
      <c r="I154" s="68"/>
      <c r="J154" s="63"/>
      <c r="K154" s="63"/>
      <c r="L154" s="63"/>
      <c r="M154" s="63"/>
      <c r="N154" s="63"/>
      <c r="O154" s="68"/>
      <c r="P154" s="63"/>
      <c r="Q154" s="63"/>
      <c r="R154" s="63"/>
      <c r="S154" s="69"/>
      <c r="T154" s="70"/>
      <c r="U154" s="63"/>
    </row>
    <row r="155" spans="5:21" ht="15.75" customHeight="1" x14ac:dyDescent="0.3">
      <c r="E155" s="63"/>
      <c r="F155" s="72"/>
      <c r="H155" s="63"/>
      <c r="I155" s="68"/>
      <c r="J155" s="63"/>
      <c r="K155" s="63"/>
      <c r="L155" s="63"/>
      <c r="M155" s="63"/>
      <c r="N155" s="63"/>
      <c r="O155" s="68"/>
      <c r="P155" s="63"/>
      <c r="Q155" s="63"/>
      <c r="R155" s="63"/>
      <c r="S155" s="69"/>
      <c r="T155" s="70"/>
      <c r="U155" s="63"/>
    </row>
    <row r="156" spans="5:21" ht="15.75" customHeight="1" x14ac:dyDescent="0.3">
      <c r="E156" s="63"/>
      <c r="F156" s="72"/>
      <c r="H156" s="63"/>
      <c r="I156" s="68"/>
      <c r="J156" s="63"/>
      <c r="K156" s="63"/>
      <c r="L156" s="63"/>
      <c r="M156" s="63"/>
      <c r="N156" s="63"/>
      <c r="O156" s="68"/>
      <c r="P156" s="63"/>
      <c r="Q156" s="63"/>
      <c r="R156" s="63"/>
      <c r="S156" s="69"/>
      <c r="T156" s="70"/>
      <c r="U156" s="63"/>
    </row>
    <row r="157" spans="5:21" ht="15.75" customHeight="1" x14ac:dyDescent="0.3">
      <c r="E157" s="63"/>
      <c r="F157" s="72"/>
      <c r="H157" s="63"/>
      <c r="I157" s="68"/>
      <c r="J157" s="63"/>
      <c r="K157" s="63"/>
      <c r="L157" s="63"/>
      <c r="M157" s="63"/>
      <c r="N157" s="63"/>
      <c r="O157" s="68"/>
      <c r="P157" s="63"/>
      <c r="Q157" s="63"/>
      <c r="R157" s="63"/>
      <c r="S157" s="69"/>
      <c r="T157" s="70"/>
      <c r="U157" s="63"/>
    </row>
    <row r="158" spans="5:21" ht="15.75" customHeight="1" x14ac:dyDescent="0.3">
      <c r="E158" s="63"/>
      <c r="F158" s="72"/>
      <c r="H158" s="63"/>
      <c r="I158" s="68"/>
      <c r="J158" s="63"/>
      <c r="K158" s="63"/>
      <c r="L158" s="63"/>
      <c r="M158" s="63"/>
      <c r="N158" s="63"/>
      <c r="O158" s="68"/>
      <c r="P158" s="63"/>
      <c r="Q158" s="63"/>
      <c r="R158" s="63"/>
      <c r="S158" s="69"/>
      <c r="T158" s="70"/>
      <c r="U158" s="63"/>
    </row>
    <row r="159" spans="5:21" ht="15.75" customHeight="1" x14ac:dyDescent="0.3">
      <c r="E159" s="63"/>
      <c r="F159" s="72"/>
      <c r="H159" s="63"/>
      <c r="I159" s="68"/>
      <c r="J159" s="63"/>
      <c r="K159" s="63"/>
      <c r="L159" s="63"/>
      <c r="M159" s="63"/>
      <c r="N159" s="63"/>
      <c r="O159" s="68"/>
      <c r="P159" s="63"/>
      <c r="Q159" s="63"/>
      <c r="R159" s="63"/>
      <c r="S159" s="69"/>
      <c r="T159" s="70"/>
      <c r="U159" s="63"/>
    </row>
    <row r="160" spans="5:21" ht="15.75" customHeight="1" x14ac:dyDescent="0.3">
      <c r="E160" s="63"/>
      <c r="F160" s="72"/>
      <c r="H160" s="63"/>
      <c r="I160" s="68"/>
      <c r="J160" s="63"/>
      <c r="K160" s="63"/>
      <c r="L160" s="63"/>
      <c r="M160" s="63"/>
      <c r="N160" s="63"/>
      <c r="O160" s="68"/>
      <c r="P160" s="63"/>
      <c r="Q160" s="63"/>
      <c r="R160" s="63"/>
      <c r="S160" s="69"/>
      <c r="T160" s="70"/>
      <c r="U160" s="63"/>
    </row>
    <row r="161" spans="5:21" ht="15.75" customHeight="1" x14ac:dyDescent="0.3">
      <c r="E161" s="63"/>
      <c r="F161" s="72"/>
      <c r="H161" s="63"/>
      <c r="I161" s="68"/>
      <c r="J161" s="63"/>
      <c r="K161" s="63"/>
      <c r="L161" s="63"/>
      <c r="M161" s="63"/>
      <c r="N161" s="63"/>
      <c r="O161" s="68"/>
      <c r="P161" s="63"/>
      <c r="Q161" s="63"/>
      <c r="R161" s="63"/>
      <c r="S161" s="69"/>
      <c r="T161" s="70"/>
      <c r="U161" s="63"/>
    </row>
    <row r="162" spans="5:21" ht="15.75" customHeight="1" x14ac:dyDescent="0.3">
      <c r="E162" s="63"/>
      <c r="F162" s="72"/>
      <c r="H162" s="63"/>
      <c r="I162" s="68"/>
      <c r="J162" s="63"/>
      <c r="K162" s="63"/>
      <c r="L162" s="63"/>
      <c r="M162" s="63"/>
      <c r="N162" s="63"/>
      <c r="O162" s="68"/>
      <c r="P162" s="63"/>
      <c r="Q162" s="63"/>
      <c r="R162" s="63"/>
      <c r="S162" s="69"/>
      <c r="T162" s="70"/>
      <c r="U162" s="63"/>
    </row>
    <row r="163" spans="5:21" ht="15.75" customHeight="1" x14ac:dyDescent="0.3">
      <c r="E163" s="63"/>
      <c r="F163" s="72"/>
      <c r="H163" s="63"/>
      <c r="I163" s="68"/>
      <c r="J163" s="63"/>
      <c r="K163" s="63"/>
      <c r="L163" s="63"/>
      <c r="M163" s="63"/>
      <c r="N163" s="63"/>
      <c r="O163" s="68"/>
      <c r="P163" s="63"/>
      <c r="Q163" s="63"/>
      <c r="R163" s="63"/>
      <c r="S163" s="69"/>
      <c r="T163" s="70"/>
      <c r="U163" s="63"/>
    </row>
    <row r="164" spans="5:21" ht="15.75" customHeight="1" x14ac:dyDescent="0.3">
      <c r="E164" s="63"/>
      <c r="F164" s="72"/>
      <c r="H164" s="63"/>
      <c r="I164" s="68"/>
      <c r="J164" s="63"/>
      <c r="K164" s="63"/>
      <c r="L164" s="63"/>
      <c r="M164" s="63"/>
      <c r="N164" s="63"/>
      <c r="O164" s="68"/>
      <c r="P164" s="63"/>
      <c r="Q164" s="63"/>
      <c r="R164" s="63"/>
      <c r="S164" s="69"/>
      <c r="T164" s="70"/>
      <c r="U164" s="63"/>
    </row>
    <row r="165" spans="5:21" ht="15.75" customHeight="1" x14ac:dyDescent="0.3">
      <c r="E165" s="63"/>
      <c r="F165" s="72"/>
      <c r="H165" s="63"/>
      <c r="I165" s="68"/>
      <c r="J165" s="63"/>
      <c r="K165" s="63"/>
      <c r="L165" s="63"/>
      <c r="M165" s="63"/>
      <c r="N165" s="63"/>
      <c r="O165" s="68"/>
      <c r="P165" s="63"/>
      <c r="Q165" s="63"/>
      <c r="R165" s="63"/>
      <c r="S165" s="69"/>
      <c r="T165" s="70"/>
      <c r="U165" s="63"/>
    </row>
    <row r="166" spans="5:21" ht="15.75" customHeight="1" x14ac:dyDescent="0.3">
      <c r="E166" s="63"/>
      <c r="F166" s="72"/>
      <c r="H166" s="63"/>
      <c r="I166" s="68"/>
      <c r="J166" s="63"/>
      <c r="K166" s="63"/>
      <c r="L166" s="63"/>
      <c r="M166" s="63"/>
      <c r="N166" s="63"/>
      <c r="O166" s="68"/>
      <c r="P166" s="63"/>
      <c r="Q166" s="63"/>
      <c r="R166" s="63"/>
      <c r="S166" s="69"/>
      <c r="T166" s="70"/>
      <c r="U166" s="63"/>
    </row>
    <row r="167" spans="5:21" ht="15.75" customHeight="1" x14ac:dyDescent="0.3">
      <c r="E167" s="63"/>
      <c r="F167" s="72"/>
      <c r="H167" s="63"/>
      <c r="I167" s="68"/>
      <c r="J167" s="63"/>
      <c r="K167" s="63"/>
      <c r="L167" s="63"/>
      <c r="M167" s="63"/>
      <c r="N167" s="63"/>
      <c r="O167" s="68"/>
      <c r="P167" s="63"/>
      <c r="Q167" s="63"/>
      <c r="R167" s="63"/>
      <c r="S167" s="69"/>
      <c r="T167" s="70"/>
      <c r="U167" s="63"/>
    </row>
    <row r="168" spans="5:21" ht="15.75" customHeight="1" x14ac:dyDescent="0.3">
      <c r="E168" s="63"/>
      <c r="F168" s="72"/>
      <c r="H168" s="63"/>
      <c r="I168" s="68"/>
      <c r="J168" s="63"/>
      <c r="K168" s="63"/>
      <c r="L168" s="63"/>
      <c r="M168" s="63"/>
      <c r="N168" s="63"/>
      <c r="O168" s="68"/>
      <c r="P168" s="63"/>
      <c r="Q168" s="63"/>
      <c r="R168" s="63"/>
      <c r="S168" s="69"/>
      <c r="T168" s="70"/>
      <c r="U168" s="63"/>
    </row>
    <row r="169" spans="5:21" ht="15.75" customHeight="1" x14ac:dyDescent="0.3">
      <c r="E169" s="63"/>
      <c r="F169" s="72"/>
      <c r="H169" s="63"/>
      <c r="I169" s="68"/>
      <c r="J169" s="63"/>
      <c r="K169" s="63"/>
      <c r="L169" s="63"/>
      <c r="M169" s="63"/>
      <c r="N169" s="63"/>
      <c r="O169" s="68"/>
      <c r="P169" s="63"/>
      <c r="Q169" s="63"/>
      <c r="R169" s="63"/>
      <c r="S169" s="69"/>
      <c r="T169" s="70"/>
      <c r="U169" s="63"/>
    </row>
    <row r="170" spans="5:21" ht="15.75" customHeight="1" x14ac:dyDescent="0.3">
      <c r="E170" s="63"/>
      <c r="F170" s="72"/>
      <c r="H170" s="63"/>
      <c r="I170" s="68"/>
      <c r="J170" s="63"/>
      <c r="K170" s="63"/>
      <c r="L170" s="63"/>
      <c r="M170" s="63"/>
      <c r="N170" s="63"/>
      <c r="O170" s="68"/>
      <c r="P170" s="63"/>
      <c r="Q170" s="63"/>
      <c r="R170" s="63"/>
      <c r="S170" s="69"/>
      <c r="T170" s="70"/>
      <c r="U170" s="63"/>
    </row>
    <row r="171" spans="5:21" ht="15.75" customHeight="1" x14ac:dyDescent="0.3">
      <c r="E171" s="63"/>
      <c r="F171" s="72"/>
      <c r="H171" s="63"/>
      <c r="I171" s="68"/>
      <c r="J171" s="63"/>
      <c r="K171" s="63"/>
      <c r="L171" s="63"/>
      <c r="M171" s="63"/>
      <c r="N171" s="63"/>
      <c r="O171" s="68"/>
      <c r="P171" s="63"/>
      <c r="Q171" s="63"/>
      <c r="R171" s="63"/>
      <c r="S171" s="69"/>
      <c r="T171" s="70"/>
      <c r="U171" s="63"/>
    </row>
    <row r="172" spans="5:21" ht="15.75" customHeight="1" x14ac:dyDescent="0.3">
      <c r="E172" s="63"/>
      <c r="F172" s="72"/>
      <c r="H172" s="63"/>
      <c r="I172" s="68"/>
      <c r="J172" s="63"/>
      <c r="K172" s="63"/>
      <c r="L172" s="63"/>
      <c r="M172" s="63"/>
      <c r="N172" s="63"/>
      <c r="O172" s="68"/>
      <c r="P172" s="63"/>
      <c r="Q172" s="63"/>
      <c r="R172" s="63"/>
      <c r="S172" s="69"/>
      <c r="T172" s="70"/>
      <c r="U172" s="63"/>
    </row>
    <row r="173" spans="5:21" ht="15.75" customHeight="1" x14ac:dyDescent="0.3">
      <c r="E173" s="63"/>
      <c r="F173" s="72"/>
      <c r="H173" s="63"/>
      <c r="I173" s="68"/>
      <c r="J173" s="63"/>
      <c r="K173" s="63"/>
      <c r="L173" s="63"/>
      <c r="M173" s="63"/>
      <c r="N173" s="63"/>
      <c r="O173" s="68"/>
      <c r="P173" s="63"/>
      <c r="Q173" s="63"/>
      <c r="R173" s="63"/>
      <c r="S173" s="69"/>
      <c r="T173" s="70"/>
      <c r="U173" s="63"/>
    </row>
    <row r="174" spans="5:21" ht="15.75" customHeight="1" x14ac:dyDescent="0.3">
      <c r="E174" s="63"/>
      <c r="F174" s="72"/>
      <c r="H174" s="63"/>
      <c r="I174" s="68"/>
      <c r="J174" s="63"/>
      <c r="K174" s="63"/>
      <c r="L174" s="63"/>
      <c r="M174" s="63"/>
      <c r="N174" s="63"/>
      <c r="O174" s="68"/>
      <c r="P174" s="63"/>
      <c r="Q174" s="63"/>
      <c r="R174" s="63"/>
      <c r="S174" s="69"/>
      <c r="T174" s="70"/>
      <c r="U174" s="63"/>
    </row>
    <row r="175" spans="5:21" ht="15.75" customHeight="1" x14ac:dyDescent="0.3">
      <c r="E175" s="63"/>
      <c r="F175" s="72"/>
      <c r="H175" s="63"/>
      <c r="I175" s="68"/>
      <c r="J175" s="63"/>
      <c r="K175" s="63"/>
      <c r="L175" s="63"/>
      <c r="M175" s="63"/>
      <c r="N175" s="63"/>
      <c r="O175" s="68"/>
      <c r="P175" s="63"/>
      <c r="Q175" s="63"/>
      <c r="R175" s="63"/>
      <c r="S175" s="69"/>
      <c r="T175" s="70"/>
      <c r="U175" s="63"/>
    </row>
    <row r="176" spans="5:21" ht="15.75" customHeight="1" x14ac:dyDescent="0.3">
      <c r="E176" s="63"/>
      <c r="F176" s="72"/>
      <c r="H176" s="63"/>
      <c r="I176" s="68"/>
      <c r="J176" s="63"/>
      <c r="K176" s="63"/>
      <c r="L176" s="63"/>
      <c r="M176" s="63"/>
      <c r="N176" s="63"/>
      <c r="O176" s="68"/>
      <c r="P176" s="63"/>
      <c r="Q176" s="63"/>
      <c r="R176" s="63"/>
      <c r="S176" s="69"/>
      <c r="T176" s="70"/>
      <c r="U176" s="63"/>
    </row>
    <row r="177" spans="5:21" ht="15.75" customHeight="1" x14ac:dyDescent="0.3">
      <c r="E177" s="63"/>
      <c r="F177" s="72"/>
      <c r="H177" s="63"/>
      <c r="I177" s="68"/>
      <c r="J177" s="63"/>
      <c r="K177" s="63"/>
      <c r="L177" s="63"/>
      <c r="M177" s="63"/>
      <c r="N177" s="63"/>
      <c r="O177" s="68"/>
      <c r="P177" s="63"/>
      <c r="Q177" s="63"/>
      <c r="R177" s="63"/>
      <c r="S177" s="69"/>
      <c r="T177" s="70"/>
      <c r="U177" s="63"/>
    </row>
    <row r="178" spans="5:21" ht="15.75" customHeight="1" x14ac:dyDescent="0.3">
      <c r="E178" s="63"/>
      <c r="F178" s="72"/>
      <c r="H178" s="63"/>
      <c r="I178" s="68"/>
      <c r="J178" s="63"/>
      <c r="K178" s="63"/>
      <c r="L178" s="63"/>
      <c r="M178" s="63"/>
      <c r="N178" s="63"/>
      <c r="O178" s="68"/>
      <c r="P178" s="63"/>
      <c r="Q178" s="63"/>
      <c r="R178" s="63"/>
      <c r="S178" s="69"/>
      <c r="T178" s="70"/>
      <c r="U178" s="63"/>
    </row>
    <row r="179" spans="5:21" ht="15.75" customHeight="1" x14ac:dyDescent="0.3">
      <c r="E179" s="63"/>
      <c r="F179" s="72"/>
      <c r="H179" s="63"/>
      <c r="I179" s="68"/>
      <c r="J179" s="63"/>
      <c r="K179" s="63"/>
      <c r="L179" s="63"/>
      <c r="M179" s="63"/>
      <c r="N179" s="63"/>
      <c r="O179" s="68"/>
      <c r="P179" s="63"/>
      <c r="Q179" s="63"/>
      <c r="R179" s="63"/>
      <c r="S179" s="69"/>
      <c r="T179" s="70"/>
      <c r="U179" s="63"/>
    </row>
    <row r="180" spans="5:21" ht="15.75" customHeight="1" x14ac:dyDescent="0.3">
      <c r="E180" s="63"/>
      <c r="F180" s="72"/>
      <c r="H180" s="63"/>
      <c r="I180" s="68"/>
      <c r="J180" s="63"/>
      <c r="K180" s="63"/>
      <c r="L180" s="63"/>
      <c r="M180" s="63"/>
      <c r="N180" s="63"/>
      <c r="O180" s="68"/>
      <c r="P180" s="63"/>
      <c r="Q180" s="63"/>
      <c r="R180" s="63"/>
      <c r="S180" s="69"/>
      <c r="T180" s="70"/>
      <c r="U180" s="63"/>
    </row>
    <row r="181" spans="5:21" ht="15.75" customHeight="1" x14ac:dyDescent="0.3">
      <c r="E181" s="63"/>
      <c r="F181" s="72"/>
      <c r="H181" s="63"/>
      <c r="I181" s="68"/>
      <c r="J181" s="63"/>
      <c r="K181" s="63"/>
      <c r="L181" s="63"/>
      <c r="M181" s="63"/>
      <c r="N181" s="63"/>
      <c r="O181" s="68"/>
      <c r="P181" s="63"/>
      <c r="Q181" s="63"/>
      <c r="R181" s="63"/>
      <c r="S181" s="69"/>
      <c r="T181" s="70"/>
      <c r="U181" s="63"/>
    </row>
    <row r="182" spans="5:21" ht="15.75" customHeight="1" x14ac:dyDescent="0.3">
      <c r="E182" s="63"/>
      <c r="F182" s="72"/>
      <c r="H182" s="63"/>
      <c r="I182" s="68"/>
      <c r="J182" s="63"/>
      <c r="K182" s="63"/>
      <c r="L182" s="63"/>
      <c r="M182" s="63"/>
      <c r="N182" s="63"/>
      <c r="O182" s="68"/>
      <c r="P182" s="63"/>
      <c r="Q182" s="63"/>
      <c r="R182" s="63"/>
      <c r="S182" s="69"/>
      <c r="T182" s="70"/>
      <c r="U182" s="63"/>
    </row>
    <row r="183" spans="5:21" ht="15.75" customHeight="1" x14ac:dyDescent="0.3">
      <c r="E183" s="63"/>
      <c r="F183" s="72"/>
      <c r="H183" s="63"/>
      <c r="I183" s="68"/>
      <c r="J183" s="63"/>
      <c r="K183" s="63"/>
      <c r="L183" s="63"/>
      <c r="M183" s="63"/>
      <c r="N183" s="63"/>
      <c r="O183" s="68"/>
      <c r="P183" s="63"/>
      <c r="Q183" s="63"/>
      <c r="R183" s="63"/>
      <c r="S183" s="69"/>
      <c r="T183" s="70"/>
      <c r="U183" s="63"/>
    </row>
    <row r="184" spans="5:21" ht="15.75" customHeight="1" x14ac:dyDescent="0.3">
      <c r="E184" s="63"/>
      <c r="F184" s="72"/>
      <c r="H184" s="63"/>
      <c r="I184" s="68"/>
      <c r="J184" s="63"/>
      <c r="K184" s="63"/>
      <c r="L184" s="63"/>
      <c r="M184" s="63"/>
      <c r="N184" s="63"/>
      <c r="O184" s="68"/>
      <c r="P184" s="63"/>
      <c r="Q184" s="63"/>
      <c r="R184" s="63"/>
      <c r="S184" s="69"/>
      <c r="T184" s="70"/>
      <c r="U184" s="63"/>
    </row>
    <row r="185" spans="5:21" ht="15.75" customHeight="1" x14ac:dyDescent="0.3">
      <c r="E185" s="63"/>
      <c r="F185" s="72"/>
      <c r="H185" s="63"/>
      <c r="I185" s="68"/>
      <c r="J185" s="63"/>
      <c r="K185" s="63"/>
      <c r="L185" s="63"/>
      <c r="M185" s="63"/>
      <c r="N185" s="63"/>
      <c r="O185" s="68"/>
      <c r="P185" s="63"/>
      <c r="Q185" s="63"/>
      <c r="R185" s="63"/>
      <c r="S185" s="69"/>
      <c r="T185" s="70"/>
      <c r="U185" s="63"/>
    </row>
    <row r="186" spans="5:21" ht="15.75" customHeight="1" x14ac:dyDescent="0.3">
      <c r="E186" s="63"/>
      <c r="F186" s="72"/>
      <c r="H186" s="63"/>
      <c r="I186" s="68"/>
      <c r="J186" s="63"/>
      <c r="K186" s="63"/>
      <c r="L186" s="63"/>
      <c r="M186" s="63"/>
      <c r="N186" s="63"/>
      <c r="O186" s="68"/>
      <c r="P186" s="63"/>
      <c r="Q186" s="63"/>
      <c r="R186" s="63"/>
      <c r="S186" s="69"/>
      <c r="T186" s="70"/>
      <c r="U186" s="63"/>
    </row>
    <row r="187" spans="5:21" ht="15.75" customHeight="1" x14ac:dyDescent="0.3">
      <c r="E187" s="63"/>
      <c r="F187" s="72"/>
      <c r="H187" s="63"/>
      <c r="I187" s="68"/>
      <c r="J187" s="63"/>
      <c r="K187" s="63"/>
      <c r="L187" s="63"/>
      <c r="M187" s="63"/>
      <c r="N187" s="63"/>
      <c r="O187" s="68"/>
      <c r="P187" s="63"/>
      <c r="Q187" s="63"/>
      <c r="R187" s="63"/>
      <c r="S187" s="69"/>
      <c r="T187" s="70"/>
      <c r="U187" s="63"/>
    </row>
    <row r="188" spans="5:21" ht="15.75" customHeight="1" x14ac:dyDescent="0.3">
      <c r="E188" s="63"/>
      <c r="F188" s="72"/>
      <c r="H188" s="63"/>
      <c r="I188" s="68"/>
      <c r="J188" s="63"/>
      <c r="K188" s="63"/>
      <c r="L188" s="63"/>
      <c r="M188" s="63"/>
      <c r="N188" s="63"/>
      <c r="O188" s="68"/>
      <c r="P188" s="63"/>
      <c r="Q188" s="63"/>
      <c r="R188" s="63"/>
      <c r="S188" s="69"/>
      <c r="T188" s="70"/>
      <c r="U188" s="63"/>
    </row>
    <row r="189" spans="5:21" ht="15.75" customHeight="1" x14ac:dyDescent="0.3">
      <c r="E189" s="63"/>
      <c r="F189" s="72"/>
      <c r="H189" s="63"/>
      <c r="I189" s="68"/>
      <c r="J189" s="63"/>
      <c r="K189" s="63"/>
      <c r="L189" s="63"/>
      <c r="M189" s="63"/>
      <c r="N189" s="63"/>
      <c r="O189" s="68"/>
      <c r="P189" s="63"/>
      <c r="Q189" s="63"/>
      <c r="R189" s="63"/>
      <c r="S189" s="69"/>
      <c r="T189" s="70"/>
      <c r="U189" s="63"/>
    </row>
    <row r="190" spans="5:21" ht="15.75" customHeight="1" x14ac:dyDescent="0.3">
      <c r="E190" s="63"/>
      <c r="F190" s="72"/>
      <c r="H190" s="63"/>
      <c r="I190" s="68"/>
      <c r="J190" s="63"/>
      <c r="K190" s="63"/>
      <c r="L190" s="63"/>
      <c r="M190" s="63"/>
      <c r="N190" s="63"/>
      <c r="O190" s="68"/>
      <c r="P190" s="63"/>
      <c r="Q190" s="63"/>
      <c r="R190" s="63"/>
      <c r="S190" s="69"/>
      <c r="T190" s="70"/>
      <c r="U190" s="63"/>
    </row>
    <row r="191" spans="5:21" ht="15.75" customHeight="1" x14ac:dyDescent="0.3">
      <c r="E191" s="63"/>
      <c r="F191" s="72"/>
      <c r="H191" s="63"/>
      <c r="I191" s="68"/>
      <c r="J191" s="63"/>
      <c r="K191" s="63"/>
      <c r="L191" s="63"/>
      <c r="M191" s="63"/>
      <c r="N191" s="63"/>
      <c r="O191" s="68"/>
      <c r="P191" s="63"/>
      <c r="Q191" s="63"/>
      <c r="R191" s="63"/>
      <c r="S191" s="69"/>
      <c r="T191" s="70"/>
      <c r="U191" s="63"/>
    </row>
    <row r="192" spans="5:21" ht="15.75" customHeight="1" x14ac:dyDescent="0.3">
      <c r="E192" s="63"/>
      <c r="F192" s="72"/>
      <c r="H192" s="63"/>
      <c r="I192" s="68"/>
      <c r="J192" s="63"/>
      <c r="K192" s="63"/>
      <c r="L192" s="63"/>
      <c r="M192" s="63"/>
      <c r="N192" s="63"/>
      <c r="O192" s="68"/>
      <c r="P192" s="63"/>
      <c r="Q192" s="63"/>
      <c r="R192" s="63"/>
      <c r="S192" s="69"/>
      <c r="T192" s="70"/>
      <c r="U192" s="63"/>
    </row>
    <row r="193" spans="5:21" ht="15.75" customHeight="1" x14ac:dyDescent="0.3">
      <c r="E193" s="63"/>
      <c r="F193" s="72"/>
      <c r="H193" s="63"/>
      <c r="I193" s="68"/>
      <c r="J193" s="63"/>
      <c r="K193" s="63"/>
      <c r="L193" s="63"/>
      <c r="M193" s="63"/>
      <c r="N193" s="63"/>
      <c r="O193" s="68"/>
      <c r="P193" s="63"/>
      <c r="Q193" s="63"/>
      <c r="R193" s="63"/>
      <c r="S193" s="69"/>
      <c r="T193" s="70"/>
      <c r="U193" s="63"/>
    </row>
    <row r="194" spans="5:21" ht="15.75" customHeight="1" x14ac:dyDescent="0.3">
      <c r="E194" s="63"/>
      <c r="F194" s="72"/>
      <c r="H194" s="63"/>
      <c r="I194" s="68"/>
      <c r="J194" s="63"/>
      <c r="K194" s="63"/>
      <c r="L194" s="63"/>
      <c r="M194" s="63"/>
      <c r="N194" s="63"/>
      <c r="O194" s="68"/>
      <c r="P194" s="63"/>
      <c r="Q194" s="63"/>
      <c r="R194" s="63"/>
      <c r="S194" s="69"/>
      <c r="T194" s="70"/>
      <c r="U194" s="63"/>
    </row>
    <row r="195" spans="5:21" ht="15.75" customHeight="1" x14ac:dyDescent="0.3">
      <c r="E195" s="63"/>
      <c r="F195" s="72"/>
      <c r="H195" s="63"/>
      <c r="I195" s="68"/>
      <c r="J195" s="63"/>
      <c r="K195" s="63"/>
      <c r="L195" s="63"/>
      <c r="M195" s="63"/>
      <c r="N195" s="63"/>
      <c r="O195" s="68"/>
      <c r="P195" s="63"/>
      <c r="Q195" s="63"/>
      <c r="R195" s="63"/>
      <c r="S195" s="69"/>
      <c r="T195" s="70"/>
      <c r="U195" s="63"/>
    </row>
    <row r="196" spans="5:21" ht="15.75" customHeight="1" x14ac:dyDescent="0.3">
      <c r="E196" s="63"/>
      <c r="F196" s="72"/>
      <c r="H196" s="63"/>
      <c r="I196" s="68"/>
      <c r="J196" s="63"/>
      <c r="K196" s="63"/>
      <c r="L196" s="63"/>
      <c r="M196" s="63"/>
      <c r="N196" s="63"/>
      <c r="O196" s="68"/>
      <c r="P196" s="63"/>
      <c r="Q196" s="63"/>
      <c r="R196" s="63"/>
      <c r="S196" s="69"/>
      <c r="T196" s="70"/>
      <c r="U196" s="63"/>
    </row>
    <row r="197" spans="5:21" ht="15.75" customHeight="1" x14ac:dyDescent="0.3">
      <c r="E197" s="63"/>
      <c r="F197" s="72"/>
      <c r="H197" s="63"/>
      <c r="I197" s="68"/>
      <c r="J197" s="63"/>
      <c r="K197" s="63"/>
      <c r="L197" s="63"/>
      <c r="M197" s="63"/>
      <c r="N197" s="63"/>
      <c r="O197" s="68"/>
      <c r="P197" s="63"/>
      <c r="Q197" s="63"/>
      <c r="R197" s="63"/>
      <c r="S197" s="69"/>
      <c r="T197" s="70"/>
      <c r="U197" s="63"/>
    </row>
    <row r="198" spans="5:21" ht="15.75" customHeight="1" x14ac:dyDescent="0.3">
      <c r="E198" s="63"/>
      <c r="F198" s="72"/>
      <c r="H198" s="63"/>
      <c r="I198" s="68"/>
      <c r="J198" s="63"/>
      <c r="K198" s="63"/>
      <c r="L198" s="63"/>
      <c r="M198" s="63"/>
      <c r="N198" s="63"/>
      <c r="O198" s="68"/>
      <c r="P198" s="63"/>
      <c r="Q198" s="63"/>
      <c r="R198" s="63"/>
      <c r="S198" s="69"/>
      <c r="T198" s="70"/>
      <c r="U198" s="63"/>
    </row>
    <row r="199" spans="5:21" ht="15.75" customHeight="1" x14ac:dyDescent="0.3">
      <c r="E199" s="63"/>
      <c r="F199" s="72"/>
      <c r="H199" s="63"/>
      <c r="I199" s="68"/>
      <c r="J199" s="63"/>
      <c r="K199" s="63"/>
      <c r="L199" s="63"/>
      <c r="M199" s="63"/>
      <c r="N199" s="63"/>
      <c r="O199" s="68"/>
      <c r="P199" s="63"/>
      <c r="Q199" s="63"/>
      <c r="R199" s="63"/>
      <c r="S199" s="69"/>
      <c r="T199" s="70"/>
      <c r="U199" s="63"/>
    </row>
    <row r="200" spans="5:21" ht="15.75" customHeight="1" x14ac:dyDescent="0.3">
      <c r="E200" s="63"/>
      <c r="F200" s="72"/>
      <c r="H200" s="63"/>
      <c r="I200" s="68"/>
      <c r="J200" s="63"/>
      <c r="K200" s="63"/>
      <c r="L200" s="63"/>
      <c r="M200" s="63"/>
      <c r="N200" s="63"/>
      <c r="O200" s="68"/>
      <c r="P200" s="63"/>
      <c r="Q200" s="63"/>
      <c r="R200" s="63"/>
      <c r="S200" s="69"/>
      <c r="T200" s="70"/>
      <c r="U200" s="63"/>
    </row>
    <row r="201" spans="5:21" ht="15.75" customHeight="1" x14ac:dyDescent="0.3">
      <c r="E201" s="63"/>
      <c r="F201" s="72"/>
      <c r="H201" s="63"/>
      <c r="I201" s="68"/>
      <c r="J201" s="63"/>
      <c r="K201" s="63"/>
      <c r="L201" s="63"/>
      <c r="M201" s="63"/>
      <c r="N201" s="63"/>
      <c r="O201" s="68"/>
      <c r="P201" s="63"/>
      <c r="Q201" s="63"/>
      <c r="R201" s="63"/>
      <c r="S201" s="69"/>
      <c r="T201" s="70"/>
      <c r="U201" s="63"/>
    </row>
    <row r="202" spans="5:21" ht="15.75" customHeight="1" x14ac:dyDescent="0.3">
      <c r="E202" s="63"/>
      <c r="F202" s="72"/>
      <c r="H202" s="63"/>
      <c r="I202" s="68"/>
      <c r="J202" s="63"/>
      <c r="K202" s="63"/>
      <c r="L202" s="63"/>
      <c r="M202" s="63"/>
      <c r="N202" s="63"/>
      <c r="O202" s="68"/>
      <c r="P202" s="63"/>
      <c r="Q202" s="63"/>
      <c r="R202" s="63"/>
      <c r="S202" s="69"/>
      <c r="T202" s="70"/>
      <c r="U202" s="63"/>
    </row>
    <row r="203" spans="5:21" ht="15.75" customHeight="1" x14ac:dyDescent="0.3">
      <c r="E203" s="63"/>
      <c r="F203" s="72"/>
      <c r="H203" s="63"/>
      <c r="I203" s="68"/>
      <c r="J203" s="63"/>
      <c r="K203" s="63"/>
      <c r="L203" s="63"/>
      <c r="M203" s="63"/>
      <c r="N203" s="63"/>
      <c r="O203" s="68"/>
      <c r="P203" s="63"/>
      <c r="Q203" s="63"/>
      <c r="R203" s="63"/>
      <c r="S203" s="69"/>
      <c r="T203" s="70"/>
      <c r="U203" s="63"/>
    </row>
    <row r="204" spans="5:21" ht="15.75" customHeight="1" x14ac:dyDescent="0.3">
      <c r="E204" s="63"/>
      <c r="F204" s="72"/>
      <c r="H204" s="63"/>
      <c r="I204" s="68"/>
      <c r="J204" s="63"/>
      <c r="K204" s="63"/>
      <c r="L204" s="63"/>
      <c r="M204" s="63"/>
      <c r="N204" s="63"/>
      <c r="O204" s="68"/>
      <c r="P204" s="63"/>
      <c r="Q204" s="63"/>
      <c r="R204" s="63"/>
      <c r="S204" s="69"/>
      <c r="T204" s="70"/>
      <c r="U204" s="63"/>
    </row>
    <row r="205" spans="5:21" ht="15.75" customHeight="1" x14ac:dyDescent="0.3">
      <c r="E205" s="63"/>
      <c r="F205" s="72"/>
      <c r="H205" s="63"/>
      <c r="I205" s="68"/>
      <c r="J205" s="63"/>
      <c r="K205" s="63"/>
      <c r="L205" s="63"/>
      <c r="M205" s="63"/>
      <c r="N205" s="63"/>
      <c r="O205" s="68"/>
      <c r="P205" s="63"/>
      <c r="Q205" s="63"/>
      <c r="R205" s="63"/>
      <c r="S205" s="69"/>
      <c r="T205" s="70"/>
      <c r="U205" s="63"/>
    </row>
    <row r="206" spans="5:21" ht="15.75" customHeight="1" x14ac:dyDescent="0.3">
      <c r="E206" s="63"/>
      <c r="F206" s="72"/>
      <c r="H206" s="63"/>
      <c r="I206" s="68"/>
      <c r="J206" s="63"/>
      <c r="K206" s="63"/>
      <c r="L206" s="63"/>
      <c r="M206" s="63"/>
      <c r="N206" s="63"/>
      <c r="O206" s="68"/>
      <c r="P206" s="63"/>
      <c r="Q206" s="63"/>
      <c r="R206" s="63"/>
      <c r="S206" s="69"/>
      <c r="T206" s="70"/>
      <c r="U206" s="63"/>
    </row>
    <row r="207" spans="5:21" ht="15.75" customHeight="1" x14ac:dyDescent="0.3">
      <c r="E207" s="63"/>
      <c r="F207" s="72"/>
      <c r="H207" s="63"/>
      <c r="I207" s="68"/>
      <c r="J207" s="63"/>
      <c r="K207" s="63"/>
      <c r="L207" s="63"/>
      <c r="M207" s="63"/>
      <c r="N207" s="63"/>
      <c r="O207" s="68"/>
      <c r="P207" s="63"/>
      <c r="Q207" s="63"/>
      <c r="R207" s="63"/>
      <c r="S207" s="69"/>
      <c r="T207" s="70"/>
      <c r="U207" s="63"/>
    </row>
    <row r="208" spans="5:21" ht="15.75" customHeight="1" x14ac:dyDescent="0.3">
      <c r="E208" s="63"/>
      <c r="F208" s="72"/>
      <c r="H208" s="63"/>
      <c r="I208" s="68"/>
      <c r="J208" s="63"/>
      <c r="K208" s="63"/>
      <c r="L208" s="63"/>
      <c r="M208" s="63"/>
      <c r="N208" s="63"/>
      <c r="O208" s="68"/>
      <c r="P208" s="63"/>
      <c r="Q208" s="63"/>
      <c r="R208" s="63"/>
      <c r="S208" s="69"/>
      <c r="T208" s="70"/>
      <c r="U208" s="63"/>
    </row>
    <row r="209" spans="5:21" ht="15.75" customHeight="1" x14ac:dyDescent="0.3">
      <c r="E209" s="63"/>
      <c r="F209" s="72"/>
      <c r="H209" s="63"/>
      <c r="I209" s="68"/>
      <c r="J209" s="63"/>
      <c r="K209" s="63"/>
      <c r="L209" s="63"/>
      <c r="M209" s="63"/>
      <c r="N209" s="63"/>
      <c r="O209" s="68"/>
      <c r="P209" s="63"/>
      <c r="Q209" s="63"/>
      <c r="R209" s="63"/>
      <c r="S209" s="69"/>
      <c r="T209" s="70"/>
      <c r="U209" s="63"/>
    </row>
    <row r="210" spans="5:21" ht="15.75" customHeight="1" x14ac:dyDescent="0.3">
      <c r="E210" s="63"/>
      <c r="F210" s="72"/>
      <c r="H210" s="63"/>
      <c r="I210" s="68"/>
      <c r="J210" s="63"/>
      <c r="K210" s="63"/>
      <c r="L210" s="63"/>
      <c r="M210" s="63"/>
      <c r="N210" s="63"/>
      <c r="O210" s="68"/>
      <c r="P210" s="63"/>
      <c r="Q210" s="63"/>
      <c r="R210" s="63"/>
      <c r="S210" s="69"/>
      <c r="T210" s="70"/>
      <c r="U210" s="63"/>
    </row>
    <row r="211" spans="5:21" ht="15.75" customHeight="1" x14ac:dyDescent="0.3">
      <c r="E211" s="63"/>
      <c r="F211" s="72"/>
      <c r="H211" s="63"/>
      <c r="I211" s="68"/>
      <c r="J211" s="63"/>
      <c r="K211" s="63"/>
      <c r="L211" s="63"/>
      <c r="M211" s="63"/>
      <c r="N211" s="63"/>
      <c r="O211" s="68"/>
      <c r="P211" s="63"/>
      <c r="Q211" s="63"/>
      <c r="R211" s="63"/>
      <c r="S211" s="69"/>
      <c r="T211" s="70"/>
      <c r="U211" s="63"/>
    </row>
    <row r="212" spans="5:21" ht="15.75" customHeight="1" x14ac:dyDescent="0.3">
      <c r="E212" s="63"/>
      <c r="F212" s="72"/>
      <c r="H212" s="63"/>
      <c r="I212" s="68"/>
      <c r="J212" s="63"/>
      <c r="K212" s="63"/>
      <c r="L212" s="63"/>
      <c r="M212" s="63"/>
      <c r="N212" s="63"/>
      <c r="O212" s="68"/>
      <c r="P212" s="63"/>
      <c r="Q212" s="63"/>
      <c r="R212" s="63"/>
      <c r="S212" s="69"/>
      <c r="T212" s="70"/>
      <c r="U212" s="63"/>
    </row>
    <row r="213" spans="5:21" ht="15.75" customHeight="1" x14ac:dyDescent="0.3">
      <c r="E213" s="63"/>
      <c r="F213" s="72"/>
      <c r="H213" s="63"/>
      <c r="I213" s="68"/>
      <c r="J213" s="63"/>
      <c r="K213" s="63"/>
      <c r="L213" s="63"/>
      <c r="M213" s="63"/>
      <c r="N213" s="63"/>
      <c r="O213" s="68"/>
      <c r="P213" s="63"/>
      <c r="Q213" s="63"/>
      <c r="R213" s="63"/>
      <c r="S213" s="69"/>
      <c r="T213" s="70"/>
      <c r="U213" s="63"/>
    </row>
    <row r="214" spans="5:21" ht="15.75" customHeight="1" x14ac:dyDescent="0.3">
      <c r="E214" s="63"/>
      <c r="F214" s="72"/>
      <c r="H214" s="63"/>
      <c r="I214" s="68"/>
      <c r="J214" s="63"/>
      <c r="K214" s="63"/>
      <c r="L214" s="63"/>
      <c r="M214" s="63"/>
      <c r="N214" s="63"/>
      <c r="O214" s="68"/>
      <c r="P214" s="63"/>
      <c r="Q214" s="63"/>
      <c r="R214" s="63"/>
      <c r="S214" s="69"/>
      <c r="T214" s="70"/>
      <c r="U214" s="63"/>
    </row>
    <row r="215" spans="5:21" ht="15.75" customHeight="1" x14ac:dyDescent="0.3">
      <c r="E215" s="63"/>
      <c r="F215" s="72"/>
      <c r="H215" s="63"/>
      <c r="I215" s="68"/>
      <c r="J215" s="63"/>
      <c r="K215" s="63"/>
      <c r="L215" s="63"/>
      <c r="M215" s="63"/>
      <c r="N215" s="63"/>
      <c r="O215" s="68"/>
      <c r="P215" s="63"/>
      <c r="Q215" s="63"/>
      <c r="R215" s="63"/>
      <c r="S215" s="69"/>
      <c r="T215" s="70"/>
      <c r="U215" s="63"/>
    </row>
    <row r="216" spans="5:21" ht="15.75" customHeight="1" x14ac:dyDescent="0.3">
      <c r="E216" s="63"/>
      <c r="F216" s="72"/>
      <c r="H216" s="63"/>
      <c r="I216" s="68"/>
      <c r="J216" s="63"/>
      <c r="K216" s="63"/>
      <c r="L216" s="63"/>
      <c r="M216" s="63"/>
      <c r="N216" s="63"/>
      <c r="O216" s="68"/>
      <c r="P216" s="63"/>
      <c r="Q216" s="63"/>
      <c r="R216" s="63"/>
      <c r="S216" s="69"/>
      <c r="T216" s="70"/>
      <c r="U216" s="63"/>
    </row>
    <row r="217" spans="5:21" ht="15.75" customHeight="1" x14ac:dyDescent="0.3">
      <c r="E217" s="63"/>
      <c r="F217" s="72"/>
      <c r="H217" s="63"/>
      <c r="I217" s="68"/>
      <c r="J217" s="63"/>
      <c r="K217" s="63"/>
      <c r="L217" s="63"/>
      <c r="M217" s="63"/>
      <c r="N217" s="63"/>
      <c r="O217" s="68"/>
      <c r="P217" s="63"/>
      <c r="Q217" s="63"/>
      <c r="R217" s="63"/>
      <c r="S217" s="69"/>
      <c r="T217" s="70"/>
      <c r="U217" s="63"/>
    </row>
    <row r="218" spans="5:21" ht="15.75" customHeight="1" x14ac:dyDescent="0.3">
      <c r="E218" s="63"/>
      <c r="F218" s="72"/>
      <c r="H218" s="63"/>
      <c r="I218" s="68"/>
      <c r="J218" s="63"/>
      <c r="K218" s="63"/>
      <c r="L218" s="63"/>
      <c r="M218" s="63"/>
      <c r="N218" s="63"/>
      <c r="O218" s="68"/>
      <c r="P218" s="63"/>
      <c r="Q218" s="63"/>
      <c r="R218" s="63"/>
      <c r="S218" s="69"/>
      <c r="T218" s="70"/>
      <c r="U218" s="63"/>
    </row>
    <row r="219" spans="5:21" ht="15.75" customHeight="1" x14ac:dyDescent="0.3">
      <c r="E219" s="63"/>
      <c r="F219" s="72"/>
      <c r="H219" s="63"/>
      <c r="I219" s="68"/>
      <c r="J219" s="63"/>
      <c r="K219" s="63"/>
      <c r="L219" s="63"/>
      <c r="M219" s="63"/>
      <c r="N219" s="63"/>
      <c r="O219" s="68"/>
      <c r="P219" s="63"/>
      <c r="Q219" s="63"/>
      <c r="R219" s="63"/>
      <c r="S219" s="69"/>
      <c r="T219" s="70"/>
      <c r="U219" s="63"/>
    </row>
    <row r="220" spans="5:21" ht="15.75" customHeight="1" x14ac:dyDescent="0.3">
      <c r="E220" s="63"/>
      <c r="F220" s="72"/>
      <c r="H220" s="63"/>
      <c r="I220" s="68"/>
      <c r="J220" s="63"/>
      <c r="K220" s="63"/>
      <c r="L220" s="63"/>
      <c r="M220" s="63"/>
      <c r="N220" s="63"/>
      <c r="O220" s="68"/>
      <c r="P220" s="63"/>
      <c r="Q220" s="63"/>
      <c r="R220" s="63"/>
      <c r="S220" s="69"/>
      <c r="T220" s="70"/>
      <c r="U220" s="63"/>
    </row>
    <row r="221" spans="5:21" ht="15.75" customHeight="1" x14ac:dyDescent="0.3">
      <c r="E221" s="63"/>
      <c r="F221" s="72"/>
      <c r="H221" s="63"/>
      <c r="I221" s="68"/>
      <c r="J221" s="63"/>
      <c r="K221" s="63"/>
      <c r="L221" s="63"/>
      <c r="M221" s="63"/>
      <c r="N221" s="63"/>
      <c r="O221" s="68"/>
      <c r="P221" s="63"/>
      <c r="Q221" s="63"/>
      <c r="R221" s="63"/>
      <c r="S221" s="69"/>
      <c r="T221" s="70"/>
      <c r="U221" s="63"/>
    </row>
    <row r="222" spans="5:21" ht="15.75" customHeight="1" x14ac:dyDescent="0.3">
      <c r="E222" s="63"/>
      <c r="F222" s="72"/>
      <c r="H222" s="63"/>
      <c r="I222" s="68"/>
      <c r="J222" s="63"/>
      <c r="K222" s="63"/>
      <c r="L222" s="63"/>
      <c r="M222" s="63"/>
      <c r="N222" s="63"/>
      <c r="O222" s="68"/>
      <c r="P222" s="63"/>
      <c r="Q222" s="63"/>
      <c r="R222" s="63"/>
      <c r="S222" s="69"/>
      <c r="T222" s="70"/>
      <c r="U222" s="63"/>
    </row>
    <row r="223" spans="5:21" ht="15.75" customHeight="1" x14ac:dyDescent="0.3">
      <c r="E223" s="63"/>
      <c r="F223" s="72"/>
      <c r="H223" s="63"/>
      <c r="I223" s="68"/>
      <c r="J223" s="63"/>
      <c r="K223" s="63"/>
      <c r="L223" s="63"/>
      <c r="M223" s="63"/>
      <c r="N223" s="63"/>
      <c r="O223" s="68"/>
      <c r="P223" s="63"/>
      <c r="Q223" s="63"/>
      <c r="R223" s="63"/>
      <c r="S223" s="69"/>
      <c r="T223" s="70"/>
      <c r="U223" s="63"/>
    </row>
    <row r="224" spans="5:21" ht="15.75" customHeight="1" x14ac:dyDescent="0.3">
      <c r="E224" s="63"/>
      <c r="F224" s="72"/>
      <c r="H224" s="63"/>
      <c r="I224" s="68"/>
      <c r="J224" s="63"/>
      <c r="K224" s="63"/>
      <c r="L224" s="63"/>
      <c r="M224" s="63"/>
      <c r="N224" s="63"/>
      <c r="O224" s="68"/>
      <c r="P224" s="63"/>
      <c r="Q224" s="63"/>
      <c r="R224" s="63"/>
      <c r="S224" s="69"/>
      <c r="T224" s="70"/>
      <c r="U224" s="63"/>
    </row>
    <row r="225" spans="5:21" ht="15.75" customHeight="1" x14ac:dyDescent="0.3">
      <c r="E225" s="63"/>
      <c r="F225" s="72"/>
      <c r="H225" s="63"/>
      <c r="I225" s="68"/>
      <c r="J225" s="63"/>
      <c r="K225" s="63"/>
      <c r="L225" s="63"/>
      <c r="M225" s="63"/>
      <c r="N225" s="63"/>
      <c r="O225" s="68"/>
      <c r="P225" s="63"/>
      <c r="Q225" s="63"/>
      <c r="R225" s="63"/>
      <c r="S225" s="69"/>
      <c r="T225" s="70"/>
      <c r="U225" s="63"/>
    </row>
    <row r="226" spans="5:21" ht="15.75" customHeight="1" x14ac:dyDescent="0.3">
      <c r="E226" s="63"/>
      <c r="F226" s="72"/>
      <c r="H226" s="63"/>
      <c r="I226" s="68"/>
      <c r="J226" s="63"/>
      <c r="K226" s="63"/>
      <c r="L226" s="63"/>
      <c r="M226" s="63"/>
      <c r="N226" s="63"/>
      <c r="O226" s="68"/>
      <c r="P226" s="63"/>
      <c r="Q226" s="63"/>
      <c r="R226" s="63"/>
      <c r="S226" s="69"/>
      <c r="T226" s="70"/>
      <c r="U226" s="63"/>
    </row>
    <row r="227" spans="5:21" ht="15.75" customHeight="1" x14ac:dyDescent="0.3">
      <c r="E227" s="63"/>
      <c r="F227" s="72"/>
      <c r="H227" s="63"/>
      <c r="I227" s="68"/>
      <c r="J227" s="63"/>
      <c r="K227" s="63"/>
      <c r="L227" s="63"/>
      <c r="M227" s="63"/>
      <c r="N227" s="63"/>
      <c r="O227" s="68"/>
      <c r="P227" s="63"/>
      <c r="Q227" s="63"/>
      <c r="R227" s="63"/>
      <c r="S227" s="69"/>
      <c r="T227" s="70"/>
      <c r="U227" s="63"/>
    </row>
    <row r="228" spans="5:21" ht="15.75" customHeight="1" x14ac:dyDescent="0.3">
      <c r="E228" s="63"/>
      <c r="F228" s="72"/>
      <c r="H228" s="63"/>
      <c r="I228" s="68"/>
      <c r="J228" s="63"/>
      <c r="K228" s="63"/>
      <c r="L228" s="63"/>
      <c r="M228" s="63"/>
      <c r="N228" s="63"/>
      <c r="O228" s="68"/>
      <c r="P228" s="63"/>
      <c r="Q228" s="63"/>
      <c r="R228" s="63"/>
      <c r="S228" s="69"/>
      <c r="T228" s="70"/>
      <c r="U228" s="63"/>
    </row>
    <row r="229" spans="5:21" ht="15.75" customHeight="1" x14ac:dyDescent="0.3">
      <c r="E229" s="63"/>
      <c r="F229" s="72"/>
      <c r="H229" s="63"/>
      <c r="I229" s="68"/>
      <c r="J229" s="63"/>
      <c r="K229" s="63"/>
      <c r="L229" s="63"/>
      <c r="M229" s="63"/>
      <c r="N229" s="63"/>
      <c r="O229" s="68"/>
      <c r="P229" s="63"/>
      <c r="Q229" s="63"/>
      <c r="R229" s="63"/>
      <c r="S229" s="69"/>
      <c r="T229" s="70"/>
      <c r="U229" s="63"/>
    </row>
    <row r="230" spans="5:21" ht="15.75" customHeight="1" x14ac:dyDescent="0.3">
      <c r="E230" s="63"/>
      <c r="F230" s="72"/>
      <c r="H230" s="63"/>
      <c r="I230" s="68"/>
      <c r="J230" s="63"/>
      <c r="K230" s="63"/>
      <c r="L230" s="63"/>
      <c r="M230" s="63"/>
      <c r="N230" s="63"/>
      <c r="O230" s="68"/>
      <c r="P230" s="63"/>
      <c r="Q230" s="63"/>
      <c r="R230" s="63"/>
      <c r="S230" s="69"/>
      <c r="T230" s="70"/>
      <c r="U230" s="63"/>
    </row>
    <row r="231" spans="5:21" ht="15.75" customHeight="1" x14ac:dyDescent="0.3">
      <c r="E231" s="63"/>
      <c r="F231" s="72"/>
      <c r="H231" s="63"/>
      <c r="I231" s="68"/>
      <c r="J231" s="63"/>
      <c r="K231" s="63"/>
      <c r="L231" s="63"/>
      <c r="M231" s="63"/>
      <c r="N231" s="63"/>
      <c r="O231" s="68"/>
      <c r="P231" s="63"/>
      <c r="Q231" s="63"/>
      <c r="R231" s="63"/>
      <c r="S231" s="69"/>
      <c r="T231" s="70"/>
      <c r="U231" s="63"/>
    </row>
    <row r="232" spans="5:21" ht="15.75" customHeight="1" x14ac:dyDescent="0.3">
      <c r="E232" s="63"/>
      <c r="F232" s="72"/>
      <c r="H232" s="63"/>
      <c r="I232" s="68"/>
      <c r="J232" s="63"/>
      <c r="K232" s="63"/>
      <c r="L232" s="63"/>
      <c r="M232" s="63"/>
      <c r="N232" s="63"/>
      <c r="O232" s="68"/>
      <c r="P232" s="63"/>
      <c r="Q232" s="63"/>
      <c r="R232" s="63"/>
      <c r="S232" s="69"/>
      <c r="T232" s="70"/>
      <c r="U232" s="63"/>
    </row>
    <row r="233" spans="5:21" ht="15.75" customHeight="1" x14ac:dyDescent="0.3">
      <c r="E233" s="63"/>
      <c r="F233" s="72"/>
      <c r="H233" s="63"/>
      <c r="I233" s="68"/>
      <c r="J233" s="63"/>
      <c r="K233" s="63"/>
      <c r="L233" s="63"/>
      <c r="M233" s="63"/>
      <c r="N233" s="63"/>
      <c r="O233" s="68"/>
      <c r="P233" s="63"/>
      <c r="Q233" s="63"/>
      <c r="R233" s="63"/>
      <c r="S233" s="69"/>
      <c r="T233" s="70"/>
      <c r="U233" s="63"/>
    </row>
    <row r="234" spans="5:21" ht="15.75" customHeight="1" x14ac:dyDescent="0.3">
      <c r="E234" s="63"/>
      <c r="F234" s="72"/>
      <c r="H234" s="63"/>
      <c r="I234" s="68"/>
      <c r="J234" s="63"/>
      <c r="K234" s="63"/>
      <c r="L234" s="63"/>
      <c r="M234" s="63"/>
      <c r="N234" s="63"/>
      <c r="O234" s="68"/>
      <c r="P234" s="63"/>
      <c r="Q234" s="63"/>
      <c r="R234" s="63"/>
      <c r="S234" s="69"/>
      <c r="T234" s="70"/>
      <c r="U234" s="63"/>
    </row>
    <row r="235" spans="5:21" ht="15.75" customHeight="1" x14ac:dyDescent="0.3">
      <c r="E235" s="63"/>
      <c r="F235" s="72"/>
      <c r="H235" s="63"/>
      <c r="I235" s="68"/>
      <c r="J235" s="63"/>
      <c r="K235" s="63"/>
      <c r="L235" s="63"/>
      <c r="M235" s="63"/>
      <c r="N235" s="63"/>
      <c r="O235" s="68"/>
      <c r="P235" s="63"/>
      <c r="Q235" s="63"/>
      <c r="R235" s="63"/>
      <c r="S235" s="69"/>
      <c r="T235" s="70"/>
      <c r="U235" s="63"/>
    </row>
    <row r="236" spans="5:21" ht="15.75" customHeight="1" x14ac:dyDescent="0.3">
      <c r="E236" s="63"/>
      <c r="F236" s="72"/>
      <c r="H236" s="63"/>
      <c r="I236" s="68"/>
      <c r="J236" s="63"/>
      <c r="K236" s="63"/>
      <c r="L236" s="63"/>
      <c r="M236" s="63"/>
      <c r="N236" s="63"/>
      <c r="O236" s="68"/>
      <c r="P236" s="63"/>
      <c r="Q236" s="63"/>
      <c r="R236" s="63"/>
      <c r="S236" s="69"/>
      <c r="T236" s="70"/>
      <c r="U236" s="63"/>
    </row>
    <row r="237" spans="5:21" ht="15.75" customHeight="1" x14ac:dyDescent="0.3">
      <c r="E237" s="63"/>
      <c r="F237" s="72"/>
      <c r="H237" s="63"/>
      <c r="I237" s="68"/>
      <c r="J237" s="63"/>
      <c r="K237" s="63"/>
      <c r="L237" s="63"/>
      <c r="M237" s="63"/>
      <c r="N237" s="63"/>
      <c r="O237" s="68"/>
      <c r="P237" s="63"/>
      <c r="Q237" s="63"/>
      <c r="R237" s="63"/>
      <c r="S237" s="69"/>
      <c r="T237" s="70"/>
      <c r="U237" s="63"/>
    </row>
    <row r="238" spans="5:21" ht="15.75" customHeight="1" x14ac:dyDescent="0.3">
      <c r="E238" s="63"/>
      <c r="F238" s="72"/>
      <c r="H238" s="63"/>
      <c r="I238" s="68"/>
      <c r="J238" s="63"/>
      <c r="K238" s="63"/>
      <c r="L238" s="63"/>
      <c r="M238" s="63"/>
      <c r="N238" s="63"/>
      <c r="O238" s="68"/>
      <c r="P238" s="63"/>
      <c r="Q238" s="63"/>
      <c r="R238" s="63"/>
      <c r="S238" s="69"/>
      <c r="T238" s="70"/>
      <c r="U238" s="63"/>
    </row>
    <row r="239" spans="5:21" ht="15.75" customHeight="1" x14ac:dyDescent="0.3">
      <c r="E239" s="63"/>
      <c r="F239" s="72"/>
      <c r="H239" s="63"/>
      <c r="I239" s="68"/>
      <c r="J239" s="63"/>
      <c r="K239" s="63"/>
      <c r="L239" s="63"/>
      <c r="M239" s="63"/>
      <c r="N239" s="63"/>
      <c r="O239" s="68"/>
      <c r="P239" s="63"/>
      <c r="Q239" s="63"/>
      <c r="R239" s="63"/>
      <c r="S239" s="69"/>
      <c r="T239" s="70"/>
      <c r="U239" s="63"/>
    </row>
    <row r="240" spans="5:21" ht="15.75" customHeight="1" x14ac:dyDescent="0.3">
      <c r="E240" s="63"/>
      <c r="F240" s="72"/>
      <c r="H240" s="63"/>
      <c r="I240" s="68"/>
      <c r="J240" s="63"/>
      <c r="K240" s="63"/>
      <c r="L240" s="63"/>
      <c r="M240" s="63"/>
      <c r="N240" s="63"/>
      <c r="O240" s="68"/>
      <c r="P240" s="63"/>
      <c r="Q240" s="63"/>
      <c r="R240" s="63"/>
      <c r="S240" s="69"/>
      <c r="T240" s="70"/>
      <c r="U240" s="63"/>
    </row>
    <row r="241" spans="5:21" ht="15.75" customHeight="1" x14ac:dyDescent="0.3">
      <c r="E241" s="63"/>
      <c r="F241" s="72"/>
      <c r="H241" s="63"/>
      <c r="I241" s="68"/>
      <c r="J241" s="63"/>
      <c r="K241" s="63"/>
      <c r="L241" s="63"/>
      <c r="M241" s="63"/>
      <c r="N241" s="63"/>
      <c r="O241" s="68"/>
      <c r="P241" s="63"/>
      <c r="Q241" s="63"/>
      <c r="R241" s="63"/>
      <c r="S241" s="69"/>
      <c r="T241" s="70"/>
      <c r="U241" s="63"/>
    </row>
    <row r="242" spans="5:21" ht="15.75" customHeight="1" x14ac:dyDescent="0.3">
      <c r="E242" s="63"/>
      <c r="F242" s="72"/>
      <c r="H242" s="63"/>
      <c r="I242" s="68"/>
      <c r="J242" s="63"/>
      <c r="K242" s="63"/>
      <c r="L242" s="63"/>
      <c r="M242" s="63"/>
      <c r="N242" s="63"/>
      <c r="O242" s="68"/>
      <c r="P242" s="63"/>
      <c r="Q242" s="63"/>
      <c r="R242" s="63"/>
      <c r="S242" s="69"/>
      <c r="T242" s="70"/>
      <c r="U242" s="63"/>
    </row>
    <row r="243" spans="5:21" ht="15.75" customHeight="1" x14ac:dyDescent="0.3">
      <c r="E243" s="63"/>
      <c r="F243" s="72"/>
      <c r="H243" s="63"/>
      <c r="I243" s="68"/>
      <c r="J243" s="63"/>
      <c r="K243" s="63"/>
      <c r="L243" s="63"/>
      <c r="M243" s="63"/>
      <c r="N243" s="63"/>
      <c r="O243" s="68"/>
      <c r="P243" s="63"/>
      <c r="Q243" s="63"/>
      <c r="R243" s="63"/>
      <c r="S243" s="69"/>
      <c r="T243" s="70"/>
      <c r="U243" s="63"/>
    </row>
    <row r="244" spans="5:21" ht="15.75" customHeight="1" x14ac:dyDescent="0.3">
      <c r="E244" s="63"/>
      <c r="F244" s="72"/>
      <c r="H244" s="63"/>
      <c r="I244" s="68"/>
      <c r="J244" s="63"/>
      <c r="K244" s="63"/>
      <c r="L244" s="63"/>
      <c r="M244" s="63"/>
      <c r="N244" s="63"/>
      <c r="O244" s="68"/>
      <c r="P244" s="63"/>
      <c r="Q244" s="63"/>
      <c r="R244" s="63"/>
      <c r="S244" s="69"/>
      <c r="T244" s="70"/>
      <c r="U244" s="63"/>
    </row>
    <row r="245" spans="5:21" ht="15.75" customHeight="1" x14ac:dyDescent="0.3">
      <c r="E245" s="63"/>
      <c r="F245" s="72"/>
      <c r="H245" s="63"/>
      <c r="I245" s="68"/>
      <c r="J245" s="63"/>
      <c r="K245" s="63"/>
      <c r="L245" s="63"/>
      <c r="M245" s="63"/>
      <c r="N245" s="63"/>
      <c r="O245" s="68"/>
      <c r="P245" s="63"/>
      <c r="Q245" s="63"/>
      <c r="R245" s="63"/>
      <c r="S245" s="69"/>
      <c r="T245" s="70"/>
      <c r="U245" s="63"/>
    </row>
    <row r="246" spans="5:21" ht="15.75" customHeight="1" x14ac:dyDescent="0.3">
      <c r="E246" s="63"/>
      <c r="F246" s="72"/>
      <c r="H246" s="63"/>
      <c r="I246" s="68"/>
      <c r="J246" s="63"/>
      <c r="K246" s="63"/>
      <c r="L246" s="63"/>
      <c r="M246" s="63"/>
      <c r="N246" s="63"/>
      <c r="O246" s="68"/>
      <c r="P246" s="63"/>
      <c r="Q246" s="63"/>
      <c r="R246" s="63"/>
      <c r="S246" s="69"/>
      <c r="T246" s="70"/>
      <c r="U246" s="63"/>
    </row>
    <row r="247" spans="5:21" ht="15.75" customHeight="1" x14ac:dyDescent="0.3">
      <c r="E247" s="63"/>
      <c r="F247" s="72"/>
      <c r="H247" s="63"/>
      <c r="I247" s="68"/>
      <c r="J247" s="63"/>
      <c r="K247" s="63"/>
      <c r="L247" s="63"/>
      <c r="M247" s="63"/>
      <c r="N247" s="63"/>
      <c r="O247" s="68"/>
      <c r="P247" s="63"/>
      <c r="Q247" s="63"/>
      <c r="R247" s="63"/>
      <c r="S247" s="69"/>
      <c r="T247" s="70"/>
      <c r="U247" s="63"/>
    </row>
    <row r="248" spans="5:21" ht="15.75" customHeight="1" x14ac:dyDescent="0.3">
      <c r="E248" s="63"/>
      <c r="F248" s="72"/>
      <c r="H248" s="63"/>
      <c r="I248" s="68"/>
      <c r="J248" s="63"/>
      <c r="K248" s="63"/>
      <c r="L248" s="63"/>
      <c r="M248" s="63"/>
      <c r="N248" s="63"/>
      <c r="O248" s="68"/>
      <c r="P248" s="63"/>
      <c r="Q248" s="63"/>
      <c r="R248" s="63"/>
      <c r="S248" s="69"/>
      <c r="T248" s="70"/>
      <c r="U248" s="63"/>
    </row>
    <row r="249" spans="5:21" ht="15.75" customHeight="1" x14ac:dyDescent="0.3">
      <c r="E249" s="63"/>
      <c r="F249" s="72"/>
      <c r="H249" s="63"/>
      <c r="I249" s="68"/>
      <c r="J249" s="63"/>
      <c r="K249" s="63"/>
      <c r="L249" s="63"/>
      <c r="M249" s="63"/>
      <c r="N249" s="63"/>
      <c r="O249" s="68"/>
      <c r="P249" s="63"/>
      <c r="Q249" s="63"/>
      <c r="R249" s="63"/>
      <c r="S249" s="69"/>
      <c r="T249" s="70"/>
      <c r="U249" s="63"/>
    </row>
    <row r="250" spans="5:21" ht="15.75" customHeight="1" x14ac:dyDescent="0.3">
      <c r="E250" s="63"/>
      <c r="F250" s="72"/>
      <c r="H250" s="63"/>
      <c r="I250" s="68"/>
      <c r="J250" s="63"/>
      <c r="K250" s="63"/>
      <c r="L250" s="63"/>
      <c r="M250" s="63"/>
      <c r="N250" s="63"/>
      <c r="O250" s="68"/>
      <c r="P250" s="63"/>
      <c r="Q250" s="63"/>
      <c r="R250" s="63"/>
      <c r="S250" s="69"/>
      <c r="T250" s="70"/>
      <c r="U250" s="63"/>
    </row>
    <row r="251" spans="5:21" ht="15.75" customHeight="1" x14ac:dyDescent="0.3">
      <c r="E251" s="63"/>
      <c r="F251" s="72"/>
      <c r="H251" s="63"/>
      <c r="I251" s="68"/>
      <c r="J251" s="63"/>
      <c r="K251" s="63"/>
      <c r="L251" s="63"/>
      <c r="M251" s="63"/>
      <c r="N251" s="63"/>
      <c r="O251" s="68"/>
      <c r="P251" s="63"/>
      <c r="Q251" s="63"/>
      <c r="R251" s="63"/>
      <c r="S251" s="69"/>
      <c r="T251" s="70"/>
      <c r="U251" s="63"/>
    </row>
    <row r="252" spans="5:21" ht="15.75" customHeight="1" x14ac:dyDescent="0.3">
      <c r="E252" s="63"/>
      <c r="F252" s="72"/>
      <c r="H252" s="63"/>
      <c r="I252" s="68"/>
      <c r="J252" s="63"/>
      <c r="K252" s="63"/>
      <c r="L252" s="63"/>
      <c r="M252" s="63"/>
      <c r="N252" s="63"/>
      <c r="O252" s="68"/>
      <c r="P252" s="63"/>
      <c r="Q252" s="63"/>
      <c r="R252" s="63"/>
      <c r="S252" s="69"/>
      <c r="T252" s="70"/>
      <c r="U252" s="63"/>
    </row>
    <row r="253" spans="5:21" ht="15.75" customHeight="1" x14ac:dyDescent="0.3">
      <c r="E253" s="63"/>
      <c r="F253" s="72"/>
      <c r="H253" s="63"/>
      <c r="I253" s="68"/>
      <c r="J253" s="63"/>
      <c r="K253" s="63"/>
      <c r="L253" s="63"/>
      <c r="M253" s="63"/>
      <c r="N253" s="63"/>
      <c r="O253" s="68"/>
      <c r="P253" s="63"/>
      <c r="Q253" s="63"/>
      <c r="R253" s="63"/>
      <c r="S253" s="69"/>
      <c r="T253" s="70"/>
      <c r="U253" s="63"/>
    </row>
    <row r="254" spans="5:21" ht="15.75" customHeight="1" x14ac:dyDescent="0.3">
      <c r="E254" s="63"/>
      <c r="F254" s="72"/>
      <c r="H254" s="63"/>
      <c r="I254" s="68"/>
      <c r="J254" s="63"/>
      <c r="K254" s="63"/>
      <c r="L254" s="63"/>
      <c r="M254" s="63"/>
      <c r="N254" s="63"/>
      <c r="O254" s="68"/>
      <c r="P254" s="63"/>
      <c r="Q254" s="63"/>
      <c r="R254" s="63"/>
      <c r="S254" s="69"/>
      <c r="T254" s="70"/>
      <c r="U254" s="63"/>
    </row>
    <row r="255" spans="5:21" ht="15.75" customHeight="1" x14ac:dyDescent="0.3">
      <c r="E255" s="63"/>
      <c r="F255" s="72"/>
      <c r="H255" s="63"/>
      <c r="I255" s="68"/>
      <c r="J255" s="63"/>
      <c r="K255" s="63"/>
      <c r="L255" s="63"/>
      <c r="M255" s="63"/>
      <c r="N255" s="63"/>
      <c r="O255" s="68"/>
      <c r="P255" s="63"/>
      <c r="Q255" s="63"/>
      <c r="R255" s="63"/>
      <c r="S255" s="69"/>
      <c r="T255" s="70"/>
      <c r="U255" s="63"/>
    </row>
    <row r="256" spans="5:21" ht="15.75" customHeight="1" x14ac:dyDescent="0.3">
      <c r="E256" s="63"/>
      <c r="F256" s="72"/>
      <c r="H256" s="63"/>
      <c r="I256" s="68"/>
      <c r="J256" s="63"/>
      <c r="K256" s="63"/>
      <c r="L256" s="63"/>
      <c r="M256" s="63"/>
      <c r="N256" s="63"/>
      <c r="O256" s="68"/>
      <c r="P256" s="63"/>
      <c r="Q256" s="63"/>
      <c r="R256" s="63"/>
      <c r="S256" s="69"/>
      <c r="T256" s="70"/>
      <c r="U256" s="63"/>
    </row>
    <row r="257" spans="5:21" ht="15.75" customHeight="1" x14ac:dyDescent="0.3">
      <c r="E257" s="63"/>
      <c r="F257" s="72"/>
      <c r="H257" s="63"/>
      <c r="I257" s="68"/>
      <c r="J257" s="63"/>
      <c r="K257" s="63"/>
      <c r="L257" s="63"/>
      <c r="M257" s="63"/>
      <c r="N257" s="63"/>
      <c r="O257" s="68"/>
      <c r="P257" s="63"/>
      <c r="Q257" s="63"/>
      <c r="R257" s="63"/>
      <c r="S257" s="69"/>
      <c r="T257" s="70"/>
      <c r="U257" s="63"/>
    </row>
    <row r="258" spans="5:21" ht="15.75" customHeight="1" x14ac:dyDescent="0.3">
      <c r="E258" s="63"/>
      <c r="F258" s="72"/>
      <c r="H258" s="63"/>
      <c r="I258" s="68"/>
      <c r="J258" s="63"/>
      <c r="K258" s="63"/>
      <c r="L258" s="63"/>
      <c r="M258" s="63"/>
      <c r="N258" s="63"/>
      <c r="O258" s="68"/>
      <c r="P258" s="63"/>
      <c r="Q258" s="63"/>
      <c r="R258" s="63"/>
      <c r="S258" s="69"/>
      <c r="T258" s="70"/>
      <c r="U258" s="63"/>
    </row>
    <row r="259" spans="5:21" ht="15.75" customHeight="1" x14ac:dyDescent="0.3">
      <c r="E259" s="63"/>
      <c r="F259" s="72"/>
      <c r="H259" s="63"/>
      <c r="I259" s="68"/>
      <c r="J259" s="63"/>
      <c r="K259" s="63"/>
      <c r="L259" s="63"/>
      <c r="M259" s="63"/>
      <c r="N259" s="63"/>
      <c r="O259" s="68"/>
      <c r="P259" s="63"/>
      <c r="Q259" s="63"/>
      <c r="R259" s="63"/>
      <c r="S259" s="69"/>
      <c r="T259" s="70"/>
      <c r="U259" s="63"/>
    </row>
    <row r="260" spans="5:21" ht="15.75" customHeight="1" x14ac:dyDescent="0.3">
      <c r="E260" s="63"/>
      <c r="F260" s="72"/>
      <c r="H260" s="63"/>
      <c r="I260" s="68"/>
      <c r="J260" s="63"/>
      <c r="K260" s="63"/>
      <c r="L260" s="63"/>
      <c r="M260" s="63"/>
      <c r="N260" s="63"/>
      <c r="O260" s="68"/>
      <c r="P260" s="63"/>
      <c r="Q260" s="63"/>
      <c r="R260" s="63"/>
      <c r="S260" s="69"/>
      <c r="T260" s="70"/>
      <c r="U260" s="63"/>
    </row>
    <row r="261" spans="5:21" ht="15.75" customHeight="1" x14ac:dyDescent="0.3">
      <c r="E261" s="63"/>
      <c r="F261" s="72"/>
      <c r="H261" s="63"/>
      <c r="I261" s="68"/>
      <c r="J261" s="63"/>
      <c r="K261" s="63"/>
      <c r="L261" s="63"/>
      <c r="M261" s="63"/>
      <c r="N261" s="63"/>
      <c r="O261" s="68"/>
      <c r="P261" s="63"/>
      <c r="Q261" s="63"/>
      <c r="R261" s="63"/>
      <c r="S261" s="69"/>
      <c r="T261" s="70"/>
      <c r="U261" s="63"/>
    </row>
    <row r="262" spans="5:21" ht="15.75" customHeight="1" x14ac:dyDescent="0.3">
      <c r="E262" s="63"/>
      <c r="F262" s="72"/>
      <c r="H262" s="63"/>
      <c r="I262" s="68"/>
      <c r="J262" s="63"/>
      <c r="K262" s="63"/>
      <c r="L262" s="63"/>
      <c r="M262" s="63"/>
      <c r="N262" s="63"/>
      <c r="O262" s="68"/>
      <c r="P262" s="63"/>
      <c r="Q262" s="63"/>
      <c r="R262" s="63"/>
      <c r="S262" s="69"/>
      <c r="T262" s="70"/>
      <c r="U262" s="63"/>
    </row>
    <row r="263" spans="5:21" ht="15.75" customHeight="1" x14ac:dyDescent="0.3">
      <c r="E263" s="63"/>
      <c r="F263" s="72"/>
      <c r="H263" s="63"/>
      <c r="I263" s="68"/>
      <c r="J263" s="63"/>
      <c r="K263" s="63"/>
      <c r="L263" s="63"/>
      <c r="M263" s="63"/>
      <c r="N263" s="63"/>
      <c r="O263" s="68"/>
      <c r="P263" s="63"/>
      <c r="Q263" s="63"/>
      <c r="R263" s="63"/>
      <c r="S263" s="69"/>
      <c r="T263" s="70"/>
      <c r="U263" s="63"/>
    </row>
    <row r="264" spans="5:21" ht="15.75" customHeight="1" x14ac:dyDescent="0.3">
      <c r="E264" s="63"/>
      <c r="F264" s="72"/>
      <c r="H264" s="63"/>
      <c r="I264" s="68"/>
      <c r="J264" s="63"/>
      <c r="K264" s="63"/>
      <c r="L264" s="63"/>
      <c r="M264" s="63"/>
      <c r="N264" s="63"/>
      <c r="O264" s="68"/>
      <c r="P264" s="63"/>
      <c r="Q264" s="63"/>
      <c r="R264" s="63"/>
      <c r="S264" s="69"/>
      <c r="T264" s="70"/>
      <c r="U264" s="63"/>
    </row>
    <row r="265" spans="5:21" ht="15.75" customHeight="1" x14ac:dyDescent="0.3">
      <c r="E265" s="63"/>
      <c r="F265" s="72"/>
      <c r="H265" s="63"/>
      <c r="I265" s="68"/>
      <c r="J265" s="63"/>
      <c r="K265" s="63"/>
      <c r="L265" s="63"/>
      <c r="M265" s="63"/>
      <c r="N265" s="63"/>
      <c r="O265" s="68"/>
      <c r="P265" s="63"/>
      <c r="Q265" s="63"/>
      <c r="R265" s="63"/>
      <c r="S265" s="69"/>
      <c r="T265" s="70"/>
      <c r="U265" s="63"/>
    </row>
    <row r="266" spans="5:21" ht="15.75" customHeight="1" x14ac:dyDescent="0.3">
      <c r="E266" s="63"/>
      <c r="F266" s="72"/>
      <c r="H266" s="63"/>
      <c r="I266" s="68"/>
      <c r="J266" s="63"/>
      <c r="K266" s="63"/>
      <c r="L266" s="63"/>
      <c r="M266" s="63"/>
      <c r="N266" s="63"/>
      <c r="O266" s="68"/>
      <c r="P266" s="63"/>
      <c r="Q266" s="63"/>
      <c r="R266" s="63"/>
      <c r="S266" s="69"/>
      <c r="T266" s="70"/>
      <c r="U266" s="63"/>
    </row>
    <row r="267" spans="5:21" ht="15.75" customHeight="1" x14ac:dyDescent="0.3">
      <c r="E267" s="63"/>
      <c r="F267" s="72"/>
      <c r="H267" s="63"/>
      <c r="I267" s="68"/>
      <c r="J267" s="63"/>
      <c r="K267" s="63"/>
      <c r="L267" s="63"/>
      <c r="M267" s="63"/>
      <c r="N267" s="63"/>
      <c r="O267" s="68"/>
      <c r="P267" s="63"/>
      <c r="Q267" s="63"/>
      <c r="R267" s="63"/>
      <c r="S267" s="69"/>
      <c r="T267" s="70"/>
      <c r="U267" s="63"/>
    </row>
    <row r="268" spans="5:21" ht="15.75" customHeight="1" x14ac:dyDescent="0.3">
      <c r="E268" s="63"/>
      <c r="F268" s="72"/>
      <c r="H268" s="63"/>
      <c r="I268" s="68"/>
      <c r="J268" s="63"/>
      <c r="K268" s="63"/>
      <c r="L268" s="63"/>
      <c r="M268" s="63"/>
      <c r="N268" s="63"/>
      <c r="O268" s="68"/>
      <c r="P268" s="63"/>
      <c r="Q268" s="63"/>
      <c r="R268" s="63"/>
      <c r="S268" s="69"/>
      <c r="T268" s="70"/>
      <c r="U268" s="63"/>
    </row>
    <row r="269" spans="5:21" ht="15.75" customHeight="1" x14ac:dyDescent="0.3">
      <c r="E269" s="63"/>
      <c r="F269" s="72"/>
      <c r="H269" s="63"/>
      <c r="I269" s="68"/>
      <c r="J269" s="63"/>
      <c r="K269" s="63"/>
      <c r="L269" s="63"/>
      <c r="M269" s="63"/>
      <c r="N269" s="63"/>
      <c r="O269" s="68"/>
      <c r="P269" s="63"/>
      <c r="Q269" s="63"/>
      <c r="R269" s="63"/>
      <c r="S269" s="69"/>
      <c r="T269" s="70"/>
      <c r="U269" s="63"/>
    </row>
    <row r="270" spans="5:21" ht="15.75" customHeight="1" x14ac:dyDescent="0.3">
      <c r="E270" s="63"/>
      <c r="F270" s="72"/>
      <c r="H270" s="63"/>
      <c r="I270" s="68"/>
      <c r="J270" s="63"/>
      <c r="K270" s="63"/>
      <c r="L270" s="63"/>
      <c r="M270" s="63"/>
      <c r="N270" s="63"/>
      <c r="O270" s="68"/>
      <c r="P270" s="63"/>
      <c r="Q270" s="63"/>
      <c r="R270" s="63"/>
      <c r="S270" s="69"/>
      <c r="T270" s="70"/>
      <c r="U270" s="63"/>
    </row>
    <row r="271" spans="5:21" ht="15.75" customHeight="1" x14ac:dyDescent="0.3">
      <c r="E271" s="63"/>
      <c r="F271" s="72"/>
      <c r="H271" s="63"/>
      <c r="I271" s="68"/>
      <c r="J271" s="63"/>
      <c r="K271" s="63"/>
      <c r="L271" s="63"/>
      <c r="M271" s="63"/>
      <c r="N271" s="63"/>
      <c r="O271" s="68"/>
      <c r="P271" s="63"/>
      <c r="Q271" s="63"/>
      <c r="R271" s="63"/>
      <c r="S271" s="69"/>
      <c r="T271" s="70"/>
      <c r="U271" s="63"/>
    </row>
    <row r="272" spans="5:21" ht="15.75" customHeight="1" x14ac:dyDescent="0.3">
      <c r="E272" s="63"/>
      <c r="F272" s="72"/>
      <c r="H272" s="63"/>
      <c r="I272" s="68"/>
      <c r="J272" s="63"/>
      <c r="K272" s="63"/>
      <c r="L272" s="63"/>
      <c r="M272" s="63"/>
      <c r="N272" s="63"/>
      <c r="O272" s="68"/>
      <c r="P272" s="63"/>
      <c r="Q272" s="63"/>
      <c r="R272" s="63"/>
      <c r="S272" s="69"/>
      <c r="T272" s="70"/>
      <c r="U272" s="63"/>
    </row>
    <row r="273" spans="5:21" ht="15.75" customHeight="1" x14ac:dyDescent="0.3">
      <c r="E273" s="63"/>
      <c r="F273" s="72"/>
      <c r="H273" s="63"/>
      <c r="I273" s="68"/>
      <c r="J273" s="63"/>
      <c r="K273" s="63"/>
      <c r="L273" s="63"/>
      <c r="M273" s="63"/>
      <c r="N273" s="63"/>
      <c r="O273" s="68"/>
      <c r="P273" s="63"/>
      <c r="Q273" s="63"/>
      <c r="R273" s="63"/>
      <c r="S273" s="69"/>
      <c r="T273" s="70"/>
      <c r="U273" s="63"/>
    </row>
    <row r="274" spans="5:21" ht="15.75" customHeight="1" x14ac:dyDescent="0.3">
      <c r="E274" s="63"/>
      <c r="F274" s="72"/>
      <c r="H274" s="63"/>
      <c r="I274" s="68"/>
      <c r="J274" s="63"/>
      <c r="K274" s="63"/>
      <c r="L274" s="63"/>
      <c r="M274" s="63"/>
      <c r="N274" s="63"/>
      <c r="O274" s="68"/>
      <c r="P274" s="63"/>
      <c r="Q274" s="63"/>
      <c r="R274" s="63"/>
      <c r="S274" s="69"/>
      <c r="T274" s="70"/>
      <c r="U274" s="63"/>
    </row>
    <row r="275" spans="5:21" ht="15.75" customHeight="1" x14ac:dyDescent="0.3">
      <c r="E275" s="63"/>
      <c r="F275" s="72"/>
      <c r="H275" s="63"/>
      <c r="I275" s="68"/>
      <c r="J275" s="63"/>
      <c r="K275" s="63"/>
      <c r="L275" s="63"/>
      <c r="M275" s="63"/>
      <c r="N275" s="63"/>
      <c r="O275" s="68"/>
      <c r="P275" s="63"/>
      <c r="Q275" s="63"/>
      <c r="R275" s="63"/>
      <c r="S275" s="69"/>
      <c r="T275" s="70"/>
      <c r="U275" s="63"/>
    </row>
    <row r="276" spans="5:21" ht="15.75" customHeight="1" x14ac:dyDescent="0.3">
      <c r="E276" s="63"/>
      <c r="F276" s="72"/>
      <c r="H276" s="63"/>
      <c r="I276" s="68"/>
      <c r="J276" s="63"/>
      <c r="K276" s="63"/>
      <c r="L276" s="63"/>
      <c r="M276" s="63"/>
      <c r="N276" s="63"/>
      <c r="O276" s="68"/>
      <c r="P276" s="63"/>
      <c r="Q276" s="63"/>
      <c r="R276" s="63"/>
      <c r="S276" s="69"/>
      <c r="T276" s="70"/>
      <c r="U276" s="63"/>
    </row>
    <row r="277" spans="5:21" ht="15.75" customHeight="1" x14ac:dyDescent="0.3">
      <c r="E277" s="63"/>
      <c r="F277" s="72"/>
      <c r="H277" s="63"/>
      <c r="I277" s="68"/>
      <c r="J277" s="63"/>
      <c r="K277" s="63"/>
      <c r="L277" s="63"/>
      <c r="M277" s="63"/>
      <c r="N277" s="63"/>
      <c r="O277" s="68"/>
      <c r="P277" s="63"/>
      <c r="Q277" s="63"/>
      <c r="R277" s="63"/>
      <c r="S277" s="69"/>
      <c r="T277" s="70"/>
      <c r="U277" s="63"/>
    </row>
    <row r="278" spans="5:21" ht="15.75" customHeight="1" x14ac:dyDescent="0.3">
      <c r="E278" s="63"/>
      <c r="F278" s="72"/>
      <c r="H278" s="63"/>
      <c r="I278" s="68"/>
      <c r="J278" s="63"/>
      <c r="K278" s="63"/>
      <c r="L278" s="63"/>
      <c r="M278" s="63"/>
      <c r="N278" s="63"/>
      <c r="O278" s="68"/>
      <c r="P278" s="63"/>
      <c r="Q278" s="63"/>
      <c r="R278" s="63"/>
      <c r="S278" s="69"/>
      <c r="T278" s="70"/>
      <c r="U278" s="63"/>
    </row>
    <row r="279" spans="5:21" ht="15.75" customHeight="1" x14ac:dyDescent="0.3">
      <c r="E279" s="63"/>
      <c r="F279" s="72"/>
      <c r="H279" s="63"/>
      <c r="I279" s="68"/>
      <c r="J279" s="63"/>
      <c r="K279" s="63"/>
      <c r="L279" s="63"/>
      <c r="M279" s="63"/>
      <c r="N279" s="63"/>
      <c r="O279" s="68"/>
      <c r="P279" s="63"/>
      <c r="Q279" s="63"/>
      <c r="R279" s="63"/>
      <c r="S279" s="69"/>
      <c r="T279" s="70"/>
      <c r="U279" s="63"/>
    </row>
    <row r="280" spans="5:21" ht="15.75" customHeight="1" x14ac:dyDescent="0.3">
      <c r="E280" s="63"/>
      <c r="F280" s="72"/>
      <c r="H280" s="63"/>
      <c r="I280" s="68"/>
      <c r="J280" s="63"/>
      <c r="K280" s="63"/>
      <c r="L280" s="63"/>
      <c r="M280" s="63"/>
      <c r="N280" s="63"/>
      <c r="O280" s="68"/>
      <c r="P280" s="63"/>
      <c r="Q280" s="63"/>
      <c r="R280" s="63"/>
      <c r="S280" s="69"/>
      <c r="T280" s="70"/>
      <c r="U280" s="63"/>
    </row>
    <row r="281" spans="5:21" ht="15.75" customHeight="1" x14ac:dyDescent="0.3">
      <c r="E281" s="63"/>
      <c r="F281" s="72"/>
      <c r="H281" s="63"/>
      <c r="I281" s="68"/>
      <c r="J281" s="63"/>
      <c r="K281" s="63"/>
      <c r="L281" s="63"/>
      <c r="M281" s="63"/>
      <c r="N281" s="63"/>
      <c r="O281" s="68"/>
      <c r="P281" s="63"/>
      <c r="Q281" s="63"/>
      <c r="R281" s="63"/>
      <c r="S281" s="69"/>
      <c r="T281" s="70"/>
      <c r="U281" s="63"/>
    </row>
    <row r="282" spans="5:21" ht="15.75" customHeight="1" x14ac:dyDescent="0.3">
      <c r="E282" s="63"/>
      <c r="F282" s="72"/>
      <c r="H282" s="63"/>
      <c r="I282" s="68"/>
      <c r="J282" s="63"/>
      <c r="K282" s="63"/>
      <c r="L282" s="63"/>
      <c r="M282" s="63"/>
      <c r="N282" s="63"/>
      <c r="O282" s="68"/>
      <c r="P282" s="63"/>
      <c r="Q282" s="63"/>
      <c r="R282" s="63"/>
      <c r="S282" s="69"/>
      <c r="T282" s="70"/>
      <c r="U282" s="63"/>
    </row>
    <row r="283" spans="5:21" ht="15.75" customHeight="1" x14ac:dyDescent="0.3">
      <c r="E283" s="63"/>
      <c r="F283" s="72"/>
      <c r="H283" s="63"/>
      <c r="I283" s="68"/>
      <c r="J283" s="63"/>
      <c r="K283" s="63"/>
      <c r="L283" s="63"/>
      <c r="M283" s="63"/>
      <c r="N283" s="63"/>
      <c r="O283" s="68"/>
      <c r="P283" s="63"/>
      <c r="Q283" s="63"/>
      <c r="R283" s="63"/>
      <c r="S283" s="69"/>
      <c r="T283" s="70"/>
      <c r="U283" s="63"/>
    </row>
    <row r="284" spans="5:21" ht="15.75" customHeight="1" x14ac:dyDescent="0.3">
      <c r="E284" s="63"/>
      <c r="F284" s="72"/>
      <c r="H284" s="63"/>
      <c r="I284" s="68"/>
      <c r="J284" s="63"/>
      <c r="K284" s="63"/>
      <c r="L284" s="63"/>
      <c r="M284" s="63"/>
      <c r="N284" s="63"/>
      <c r="O284" s="68"/>
      <c r="P284" s="63"/>
      <c r="Q284" s="63"/>
      <c r="R284" s="63"/>
      <c r="S284" s="69"/>
      <c r="T284" s="70"/>
      <c r="U284" s="63"/>
    </row>
    <row r="285" spans="5:21" ht="15.75" customHeight="1" x14ac:dyDescent="0.3">
      <c r="E285" s="63"/>
      <c r="F285" s="72"/>
      <c r="H285" s="63"/>
      <c r="I285" s="68"/>
      <c r="J285" s="63"/>
      <c r="K285" s="63"/>
      <c r="L285" s="63"/>
      <c r="M285" s="63"/>
      <c r="N285" s="63"/>
      <c r="O285" s="68"/>
      <c r="P285" s="63"/>
      <c r="Q285" s="63"/>
      <c r="R285" s="63"/>
      <c r="S285" s="69"/>
      <c r="T285" s="70"/>
      <c r="U285" s="63"/>
    </row>
    <row r="286" spans="5:21" ht="15.75" customHeight="1" x14ac:dyDescent="0.3">
      <c r="E286" s="63"/>
      <c r="F286" s="72"/>
      <c r="H286" s="63"/>
      <c r="I286" s="68"/>
      <c r="J286" s="63"/>
      <c r="K286" s="63"/>
      <c r="L286" s="63"/>
      <c r="M286" s="63"/>
      <c r="N286" s="63"/>
      <c r="O286" s="68"/>
      <c r="P286" s="63"/>
      <c r="Q286" s="63"/>
      <c r="R286" s="63"/>
      <c r="S286" s="69"/>
      <c r="T286" s="70"/>
      <c r="U286" s="63"/>
    </row>
    <row r="287" spans="5:21" ht="15.75" customHeight="1" x14ac:dyDescent="0.3">
      <c r="E287" s="63"/>
      <c r="F287" s="72"/>
      <c r="H287" s="63"/>
      <c r="I287" s="68"/>
      <c r="J287" s="63"/>
      <c r="K287" s="63"/>
      <c r="L287" s="63"/>
      <c r="M287" s="63"/>
      <c r="N287" s="63"/>
      <c r="O287" s="68"/>
      <c r="P287" s="63"/>
      <c r="Q287" s="63"/>
      <c r="R287" s="63"/>
      <c r="S287" s="69"/>
      <c r="T287" s="70"/>
      <c r="U287" s="63"/>
    </row>
    <row r="288" spans="5:21" ht="15.75" customHeight="1" x14ac:dyDescent="0.3">
      <c r="E288" s="63"/>
      <c r="F288" s="72"/>
      <c r="H288" s="63"/>
      <c r="I288" s="68"/>
      <c r="J288" s="63"/>
      <c r="K288" s="63"/>
      <c r="L288" s="63"/>
      <c r="M288" s="63"/>
      <c r="N288" s="63"/>
      <c r="O288" s="68"/>
      <c r="P288" s="63"/>
      <c r="Q288" s="63"/>
      <c r="R288" s="63"/>
      <c r="S288" s="69"/>
      <c r="T288" s="70"/>
      <c r="U288" s="63"/>
    </row>
    <row r="289" spans="5:21" ht="15.75" customHeight="1" x14ac:dyDescent="0.3">
      <c r="E289" s="63"/>
      <c r="F289" s="72"/>
      <c r="H289" s="63"/>
      <c r="I289" s="68"/>
      <c r="J289" s="63"/>
      <c r="K289" s="63"/>
      <c r="L289" s="63"/>
      <c r="M289" s="63"/>
      <c r="N289" s="63"/>
      <c r="O289" s="68"/>
      <c r="P289" s="63"/>
      <c r="Q289" s="63"/>
      <c r="R289" s="63"/>
      <c r="S289" s="69"/>
      <c r="T289" s="70"/>
      <c r="U289" s="63"/>
    </row>
    <row r="290" spans="5:21" ht="15.75" customHeight="1" x14ac:dyDescent="0.3">
      <c r="E290" s="63"/>
      <c r="F290" s="72"/>
      <c r="H290" s="63"/>
      <c r="I290" s="68"/>
      <c r="J290" s="63"/>
      <c r="K290" s="63"/>
      <c r="L290" s="63"/>
      <c r="M290" s="63"/>
      <c r="N290" s="63"/>
      <c r="O290" s="68"/>
      <c r="P290" s="63"/>
      <c r="Q290" s="63"/>
      <c r="R290" s="63"/>
      <c r="S290" s="69"/>
      <c r="T290" s="70"/>
      <c r="U290" s="63"/>
    </row>
    <row r="291" spans="5:21" ht="15.75" customHeight="1" x14ac:dyDescent="0.3">
      <c r="E291" s="63"/>
      <c r="F291" s="72"/>
      <c r="H291" s="63"/>
      <c r="I291" s="68"/>
      <c r="J291" s="63"/>
      <c r="K291" s="63"/>
      <c r="L291" s="63"/>
      <c r="M291" s="63"/>
      <c r="N291" s="63"/>
      <c r="O291" s="68"/>
      <c r="P291" s="63"/>
      <c r="Q291" s="63"/>
      <c r="R291" s="63"/>
      <c r="S291" s="69"/>
      <c r="T291" s="70"/>
      <c r="U291" s="63"/>
    </row>
    <row r="292" spans="5:21" ht="15.75" customHeight="1" x14ac:dyDescent="0.3">
      <c r="E292" s="63"/>
      <c r="F292" s="72"/>
      <c r="H292" s="63"/>
      <c r="I292" s="68"/>
      <c r="J292" s="63"/>
      <c r="K292" s="63"/>
      <c r="L292" s="63"/>
      <c r="M292" s="63"/>
      <c r="N292" s="63"/>
      <c r="O292" s="68"/>
      <c r="P292" s="63"/>
      <c r="Q292" s="63"/>
      <c r="R292" s="63"/>
      <c r="S292" s="69"/>
      <c r="T292" s="70"/>
      <c r="U292" s="63"/>
    </row>
    <row r="293" spans="5:21" ht="15.75" customHeight="1" x14ac:dyDescent="0.3">
      <c r="E293" s="63"/>
      <c r="F293" s="72"/>
      <c r="H293" s="63"/>
      <c r="I293" s="68"/>
      <c r="J293" s="63"/>
      <c r="K293" s="63"/>
      <c r="L293" s="63"/>
      <c r="M293" s="63"/>
      <c r="N293" s="63"/>
      <c r="O293" s="68"/>
      <c r="P293" s="63"/>
      <c r="Q293" s="63"/>
      <c r="R293" s="63"/>
      <c r="S293" s="69"/>
      <c r="T293" s="70"/>
      <c r="U293" s="63"/>
    </row>
    <row r="294" spans="5:21" ht="15.75" customHeight="1" x14ac:dyDescent="0.3">
      <c r="E294" s="63"/>
      <c r="F294" s="72"/>
      <c r="H294" s="63"/>
      <c r="I294" s="68"/>
      <c r="J294" s="63"/>
      <c r="K294" s="63"/>
      <c r="L294" s="63"/>
      <c r="M294" s="63"/>
      <c r="N294" s="63"/>
      <c r="O294" s="68"/>
      <c r="P294" s="63"/>
      <c r="Q294" s="63"/>
      <c r="R294" s="63"/>
      <c r="S294" s="69"/>
      <c r="T294" s="70"/>
      <c r="U294" s="63"/>
    </row>
    <row r="295" spans="5:21" ht="15.75" customHeight="1" x14ac:dyDescent="0.3">
      <c r="E295" s="63"/>
      <c r="F295" s="72"/>
      <c r="H295" s="63"/>
      <c r="I295" s="68"/>
      <c r="J295" s="63"/>
      <c r="K295" s="63"/>
      <c r="L295" s="63"/>
      <c r="M295" s="63"/>
      <c r="N295" s="63"/>
      <c r="O295" s="68"/>
      <c r="P295" s="63"/>
      <c r="Q295" s="63"/>
      <c r="R295" s="63"/>
      <c r="S295" s="69"/>
      <c r="T295" s="70"/>
      <c r="U295" s="63"/>
    </row>
    <row r="296" spans="5:21" ht="15.75" customHeight="1" x14ac:dyDescent="0.3">
      <c r="E296" s="63"/>
      <c r="F296" s="72"/>
      <c r="H296" s="63"/>
      <c r="I296" s="68"/>
      <c r="J296" s="63"/>
      <c r="K296" s="63"/>
      <c r="L296" s="63"/>
      <c r="M296" s="63"/>
      <c r="N296" s="63"/>
      <c r="O296" s="68"/>
      <c r="P296" s="63"/>
      <c r="Q296" s="63"/>
      <c r="R296" s="63"/>
      <c r="S296" s="69"/>
      <c r="T296" s="70"/>
      <c r="U296" s="63"/>
    </row>
    <row r="297" spans="5:21" ht="15.75" customHeight="1" x14ac:dyDescent="0.3">
      <c r="E297" s="63"/>
      <c r="F297" s="72"/>
      <c r="H297" s="63"/>
      <c r="I297" s="68"/>
      <c r="J297" s="63"/>
      <c r="K297" s="63"/>
      <c r="L297" s="63"/>
      <c r="M297" s="63"/>
      <c r="N297" s="63"/>
      <c r="O297" s="68"/>
      <c r="P297" s="63"/>
      <c r="Q297" s="63"/>
      <c r="R297" s="63"/>
      <c r="S297" s="69"/>
      <c r="T297" s="70"/>
      <c r="U297" s="63"/>
    </row>
    <row r="298" spans="5:21" ht="15.75" customHeight="1" x14ac:dyDescent="0.3">
      <c r="E298" s="63"/>
      <c r="F298" s="72"/>
      <c r="H298" s="63"/>
      <c r="I298" s="68"/>
      <c r="J298" s="63"/>
      <c r="K298" s="63"/>
      <c r="L298" s="63"/>
      <c r="M298" s="63"/>
      <c r="N298" s="63"/>
      <c r="O298" s="68"/>
      <c r="P298" s="63"/>
      <c r="Q298" s="63"/>
      <c r="R298" s="63"/>
      <c r="S298" s="69"/>
      <c r="T298" s="70"/>
      <c r="U298" s="63"/>
    </row>
    <row r="299" spans="5:21" ht="15.75" customHeight="1" x14ac:dyDescent="0.3">
      <c r="E299" s="63"/>
      <c r="F299" s="72"/>
      <c r="H299" s="63"/>
      <c r="I299" s="68"/>
      <c r="J299" s="63"/>
      <c r="K299" s="63"/>
      <c r="L299" s="63"/>
      <c r="M299" s="63"/>
      <c r="N299" s="63"/>
      <c r="O299" s="68"/>
      <c r="P299" s="63"/>
      <c r="Q299" s="63"/>
      <c r="R299" s="63"/>
      <c r="S299" s="69"/>
      <c r="T299" s="70"/>
      <c r="U299" s="63"/>
    </row>
    <row r="300" spans="5:21" ht="15.75" customHeight="1" x14ac:dyDescent="0.3">
      <c r="E300" s="63"/>
      <c r="F300" s="72"/>
      <c r="H300" s="63"/>
      <c r="I300" s="68"/>
      <c r="J300" s="63"/>
      <c r="K300" s="63"/>
      <c r="L300" s="63"/>
      <c r="M300" s="63"/>
      <c r="N300" s="63"/>
      <c r="O300" s="68"/>
      <c r="P300" s="63"/>
      <c r="Q300" s="63"/>
      <c r="R300" s="63"/>
      <c r="S300" s="69"/>
      <c r="T300" s="70"/>
      <c r="U300" s="63"/>
    </row>
    <row r="301" spans="5:21" ht="15.75" customHeight="1" x14ac:dyDescent="0.3">
      <c r="E301" s="63"/>
      <c r="F301" s="72"/>
      <c r="H301" s="63"/>
      <c r="I301" s="68"/>
      <c r="J301" s="63"/>
      <c r="K301" s="63"/>
      <c r="L301" s="63"/>
      <c r="M301" s="63"/>
      <c r="N301" s="63"/>
      <c r="O301" s="68"/>
      <c r="P301" s="63"/>
      <c r="Q301" s="63"/>
      <c r="R301" s="63"/>
      <c r="S301" s="69"/>
      <c r="T301" s="70"/>
      <c r="U301" s="63"/>
    </row>
    <row r="302" spans="5:21" ht="15.75" customHeight="1" x14ac:dyDescent="0.3">
      <c r="E302" s="63"/>
      <c r="F302" s="72"/>
      <c r="H302" s="63"/>
      <c r="I302" s="68"/>
      <c r="J302" s="63"/>
      <c r="K302" s="63"/>
      <c r="L302" s="63"/>
      <c r="M302" s="63"/>
      <c r="N302" s="63"/>
      <c r="O302" s="68"/>
      <c r="P302" s="63"/>
      <c r="Q302" s="63"/>
      <c r="R302" s="63"/>
      <c r="S302" s="69"/>
      <c r="T302" s="70"/>
      <c r="U302" s="63"/>
    </row>
    <row r="303" spans="5:21" ht="15.75" customHeight="1" x14ac:dyDescent="0.3">
      <c r="E303" s="63"/>
      <c r="F303" s="72"/>
      <c r="H303" s="63"/>
      <c r="I303" s="68"/>
      <c r="J303" s="63"/>
      <c r="K303" s="63"/>
      <c r="L303" s="63"/>
      <c r="M303" s="63"/>
      <c r="N303" s="63"/>
      <c r="O303" s="68"/>
      <c r="P303" s="63"/>
      <c r="Q303" s="63"/>
      <c r="R303" s="63"/>
      <c r="S303" s="69"/>
      <c r="T303" s="70"/>
      <c r="U303" s="63"/>
    </row>
    <row r="304" spans="5:21" ht="15.75" customHeight="1" x14ac:dyDescent="0.3">
      <c r="E304" s="63"/>
      <c r="F304" s="72"/>
      <c r="H304" s="63"/>
      <c r="I304" s="68"/>
      <c r="J304" s="63"/>
      <c r="K304" s="63"/>
      <c r="L304" s="63"/>
      <c r="M304" s="63"/>
      <c r="N304" s="63"/>
      <c r="O304" s="68"/>
      <c r="P304" s="63"/>
      <c r="Q304" s="63"/>
      <c r="R304" s="63"/>
      <c r="S304" s="69"/>
      <c r="T304" s="70"/>
      <c r="U304" s="63"/>
    </row>
    <row r="305" spans="5:21" ht="15.75" customHeight="1" x14ac:dyDescent="0.3">
      <c r="E305" s="63"/>
      <c r="F305" s="72"/>
      <c r="H305" s="63"/>
      <c r="I305" s="68"/>
      <c r="J305" s="63"/>
      <c r="K305" s="63"/>
      <c r="L305" s="63"/>
      <c r="M305" s="63"/>
      <c r="N305" s="63"/>
      <c r="O305" s="68"/>
      <c r="P305" s="63"/>
      <c r="Q305" s="63"/>
      <c r="R305" s="63"/>
      <c r="S305" s="69"/>
      <c r="T305" s="70"/>
      <c r="U305" s="63"/>
    </row>
    <row r="306" spans="5:21" ht="15.75" customHeight="1" x14ac:dyDescent="0.3">
      <c r="E306" s="63"/>
      <c r="F306" s="72"/>
      <c r="H306" s="63"/>
      <c r="I306" s="68"/>
      <c r="J306" s="63"/>
      <c r="K306" s="63"/>
      <c r="L306" s="63"/>
      <c r="M306" s="63"/>
      <c r="N306" s="63"/>
      <c r="O306" s="68"/>
      <c r="P306" s="63"/>
      <c r="Q306" s="63"/>
      <c r="R306" s="63"/>
      <c r="S306" s="69"/>
      <c r="T306" s="70"/>
      <c r="U306" s="63"/>
    </row>
    <row r="307" spans="5:21" ht="15.75" customHeight="1" x14ac:dyDescent="0.3">
      <c r="E307" s="63"/>
      <c r="F307" s="72"/>
      <c r="H307" s="63"/>
      <c r="I307" s="68"/>
      <c r="J307" s="63"/>
      <c r="K307" s="63"/>
      <c r="L307" s="63"/>
      <c r="M307" s="63"/>
      <c r="N307" s="63"/>
      <c r="O307" s="68"/>
      <c r="P307" s="63"/>
      <c r="Q307" s="63"/>
      <c r="R307" s="63"/>
      <c r="S307" s="69"/>
      <c r="T307" s="70"/>
      <c r="U307" s="63"/>
    </row>
    <row r="308" spans="5:21" ht="15.75" customHeight="1" x14ac:dyDescent="0.3">
      <c r="E308" s="63"/>
      <c r="F308" s="72"/>
      <c r="H308" s="63"/>
      <c r="I308" s="68"/>
      <c r="J308" s="63"/>
      <c r="K308" s="63"/>
      <c r="L308" s="63"/>
      <c r="M308" s="63"/>
      <c r="N308" s="63"/>
      <c r="O308" s="68"/>
      <c r="P308" s="63"/>
      <c r="Q308" s="63"/>
      <c r="R308" s="63"/>
      <c r="S308" s="69"/>
      <c r="T308" s="70"/>
      <c r="U308" s="63"/>
    </row>
    <row r="309" spans="5:21" ht="15.75" customHeight="1" x14ac:dyDescent="0.3">
      <c r="E309" s="63"/>
      <c r="F309" s="72"/>
      <c r="H309" s="63"/>
      <c r="I309" s="68"/>
      <c r="J309" s="63"/>
      <c r="K309" s="63"/>
      <c r="L309" s="63"/>
      <c r="M309" s="63"/>
      <c r="N309" s="63"/>
      <c r="O309" s="68"/>
      <c r="P309" s="63"/>
      <c r="Q309" s="63"/>
      <c r="R309" s="63"/>
      <c r="S309" s="69"/>
      <c r="T309" s="70"/>
      <c r="U309" s="63"/>
    </row>
    <row r="310" spans="5:21" ht="15.75" customHeight="1" x14ac:dyDescent="0.3">
      <c r="E310" s="63"/>
      <c r="F310" s="72"/>
      <c r="H310" s="63"/>
      <c r="I310" s="68"/>
      <c r="J310" s="63"/>
      <c r="K310" s="63"/>
      <c r="L310" s="63"/>
      <c r="M310" s="63"/>
      <c r="N310" s="63"/>
      <c r="O310" s="68"/>
      <c r="P310" s="63"/>
      <c r="Q310" s="63"/>
      <c r="R310" s="63"/>
      <c r="S310" s="69"/>
      <c r="T310" s="70"/>
      <c r="U310" s="63"/>
    </row>
    <row r="311" spans="5:21" ht="15.75" customHeight="1" x14ac:dyDescent="0.3">
      <c r="E311" s="63"/>
      <c r="F311" s="72"/>
      <c r="H311" s="63"/>
      <c r="I311" s="68"/>
      <c r="J311" s="63"/>
      <c r="K311" s="63"/>
      <c r="L311" s="63"/>
      <c r="M311" s="63"/>
      <c r="N311" s="63"/>
      <c r="O311" s="68"/>
      <c r="P311" s="63"/>
      <c r="Q311" s="63"/>
      <c r="R311" s="63"/>
      <c r="S311" s="69"/>
      <c r="T311" s="70"/>
      <c r="U311" s="63"/>
    </row>
    <row r="312" spans="5:21" ht="15.75" customHeight="1" x14ac:dyDescent="0.3">
      <c r="E312" s="63"/>
      <c r="F312" s="72"/>
      <c r="H312" s="63"/>
      <c r="I312" s="68"/>
      <c r="J312" s="63"/>
      <c r="K312" s="63"/>
      <c r="L312" s="63"/>
      <c r="M312" s="63"/>
      <c r="N312" s="63"/>
      <c r="O312" s="68"/>
      <c r="P312" s="63"/>
      <c r="Q312" s="63"/>
      <c r="R312" s="63"/>
      <c r="S312" s="69"/>
      <c r="T312" s="70"/>
      <c r="U312" s="63"/>
    </row>
    <row r="313" spans="5:21" ht="15.75" customHeight="1" x14ac:dyDescent="0.3">
      <c r="E313" s="63"/>
      <c r="F313" s="72"/>
      <c r="H313" s="63"/>
      <c r="I313" s="68"/>
      <c r="J313" s="63"/>
      <c r="K313" s="63"/>
      <c r="L313" s="63"/>
      <c r="M313" s="63"/>
      <c r="N313" s="63"/>
      <c r="O313" s="68"/>
      <c r="P313" s="63"/>
      <c r="Q313" s="63"/>
      <c r="R313" s="63"/>
      <c r="S313" s="69"/>
      <c r="T313" s="70"/>
      <c r="U313" s="63"/>
    </row>
    <row r="314" spans="5:21" ht="15.75" customHeight="1" x14ac:dyDescent="0.3">
      <c r="E314" s="63"/>
      <c r="F314" s="72"/>
      <c r="H314" s="63"/>
      <c r="I314" s="68"/>
      <c r="J314" s="63"/>
      <c r="K314" s="63"/>
      <c r="L314" s="63"/>
      <c r="M314" s="63"/>
      <c r="N314" s="63"/>
      <c r="O314" s="68"/>
      <c r="P314" s="63"/>
      <c r="Q314" s="63"/>
      <c r="R314" s="63"/>
      <c r="S314" s="69"/>
      <c r="T314" s="70"/>
      <c r="U314" s="63"/>
    </row>
    <row r="315" spans="5:21" ht="15.75" customHeight="1" x14ac:dyDescent="0.3">
      <c r="E315" s="63"/>
      <c r="F315" s="72"/>
      <c r="H315" s="63"/>
      <c r="I315" s="68"/>
      <c r="J315" s="63"/>
      <c r="K315" s="63"/>
      <c r="L315" s="63"/>
      <c r="M315" s="63"/>
      <c r="N315" s="63"/>
      <c r="O315" s="68"/>
      <c r="P315" s="63"/>
      <c r="Q315" s="63"/>
      <c r="R315" s="63"/>
      <c r="S315" s="69"/>
      <c r="T315" s="70"/>
      <c r="U315" s="63"/>
    </row>
    <row r="316" spans="5:21" ht="15.75" customHeight="1" x14ac:dyDescent="0.3">
      <c r="E316" s="63"/>
      <c r="F316" s="72"/>
      <c r="H316" s="63"/>
      <c r="I316" s="68"/>
      <c r="J316" s="63"/>
      <c r="K316" s="63"/>
      <c r="L316" s="63"/>
      <c r="M316" s="63"/>
      <c r="N316" s="63"/>
      <c r="O316" s="68"/>
      <c r="P316" s="63"/>
      <c r="Q316" s="63"/>
      <c r="R316" s="63"/>
      <c r="S316" s="69"/>
      <c r="T316" s="70"/>
      <c r="U316" s="63"/>
    </row>
    <row r="317" spans="5:21" ht="15.75" customHeight="1" x14ac:dyDescent="0.3">
      <c r="E317" s="63"/>
      <c r="F317" s="72"/>
      <c r="H317" s="63"/>
      <c r="I317" s="68"/>
      <c r="J317" s="63"/>
      <c r="K317" s="63"/>
      <c r="L317" s="63"/>
      <c r="M317" s="63"/>
      <c r="N317" s="63"/>
      <c r="O317" s="68"/>
      <c r="P317" s="63"/>
      <c r="Q317" s="63"/>
      <c r="R317" s="63"/>
      <c r="S317" s="69"/>
      <c r="T317" s="70"/>
      <c r="U317" s="63"/>
    </row>
    <row r="318" spans="5:21" ht="15.75" customHeight="1" x14ac:dyDescent="0.3">
      <c r="E318" s="63"/>
      <c r="F318" s="72"/>
      <c r="H318" s="63"/>
      <c r="I318" s="68"/>
      <c r="J318" s="63"/>
      <c r="K318" s="63"/>
      <c r="L318" s="63"/>
      <c r="M318" s="63"/>
      <c r="N318" s="63"/>
      <c r="O318" s="68"/>
      <c r="P318" s="63"/>
      <c r="Q318" s="63"/>
      <c r="R318" s="63"/>
      <c r="S318" s="69"/>
      <c r="T318" s="70"/>
      <c r="U318" s="63"/>
    </row>
    <row r="319" spans="5:21" ht="15.75" customHeight="1" x14ac:dyDescent="0.3">
      <c r="E319" s="63"/>
      <c r="F319" s="72"/>
      <c r="H319" s="63"/>
      <c r="I319" s="68"/>
      <c r="J319" s="63"/>
      <c r="K319" s="63"/>
      <c r="L319" s="63"/>
      <c r="M319" s="63"/>
      <c r="N319" s="63"/>
      <c r="O319" s="68"/>
      <c r="P319" s="63"/>
      <c r="Q319" s="63"/>
      <c r="R319" s="63"/>
      <c r="S319" s="69"/>
      <c r="T319" s="70"/>
      <c r="U319" s="63"/>
    </row>
    <row r="320" spans="5:21" ht="15.75" customHeight="1" x14ac:dyDescent="0.3">
      <c r="E320" s="63"/>
      <c r="F320" s="72"/>
      <c r="H320" s="63"/>
      <c r="I320" s="68"/>
      <c r="J320" s="63"/>
      <c r="K320" s="63"/>
      <c r="L320" s="63"/>
      <c r="M320" s="63"/>
      <c r="N320" s="63"/>
      <c r="O320" s="68"/>
      <c r="P320" s="63"/>
      <c r="Q320" s="63"/>
      <c r="R320" s="63"/>
      <c r="S320" s="69"/>
      <c r="T320" s="70"/>
      <c r="U320" s="63"/>
    </row>
    <row r="321" spans="5:21" ht="15.75" customHeight="1" x14ac:dyDescent="0.3">
      <c r="E321" s="63"/>
      <c r="F321" s="72"/>
      <c r="H321" s="63"/>
      <c r="I321" s="68"/>
      <c r="J321" s="63"/>
      <c r="K321" s="63"/>
      <c r="L321" s="63"/>
      <c r="M321" s="63"/>
      <c r="N321" s="63"/>
      <c r="O321" s="68"/>
      <c r="P321" s="63"/>
      <c r="Q321" s="63"/>
      <c r="R321" s="63"/>
      <c r="S321" s="69"/>
      <c r="T321" s="70"/>
      <c r="U321" s="63"/>
    </row>
    <row r="322" spans="5:21" ht="15.75" customHeight="1" x14ac:dyDescent="0.3">
      <c r="E322" s="63"/>
      <c r="F322" s="72"/>
      <c r="H322" s="63"/>
      <c r="I322" s="68"/>
      <c r="J322" s="63"/>
      <c r="K322" s="63"/>
      <c r="L322" s="63"/>
      <c r="M322" s="63"/>
      <c r="N322" s="63"/>
      <c r="O322" s="68"/>
      <c r="P322" s="63"/>
      <c r="Q322" s="63"/>
      <c r="R322" s="63"/>
      <c r="S322" s="69"/>
      <c r="T322" s="70"/>
      <c r="U322" s="63"/>
    </row>
    <row r="323" spans="5:21" ht="15.75" customHeight="1" x14ac:dyDescent="0.3">
      <c r="E323" s="63"/>
      <c r="F323" s="72"/>
      <c r="H323" s="63"/>
      <c r="I323" s="68"/>
      <c r="J323" s="63"/>
      <c r="K323" s="63"/>
      <c r="L323" s="63"/>
      <c r="M323" s="63"/>
      <c r="N323" s="63"/>
      <c r="O323" s="68"/>
      <c r="P323" s="63"/>
      <c r="Q323" s="63"/>
      <c r="R323" s="63"/>
      <c r="S323" s="69"/>
      <c r="T323" s="70"/>
      <c r="U323" s="63"/>
    </row>
    <row r="324" spans="5:21" ht="15.75" customHeight="1" x14ac:dyDescent="0.3">
      <c r="E324" s="63"/>
      <c r="F324" s="72"/>
      <c r="H324" s="63"/>
      <c r="I324" s="68"/>
      <c r="J324" s="63"/>
      <c r="K324" s="63"/>
      <c r="L324" s="63"/>
      <c r="M324" s="63"/>
      <c r="N324" s="63"/>
      <c r="O324" s="68"/>
      <c r="P324" s="63"/>
      <c r="Q324" s="63"/>
      <c r="R324" s="63"/>
      <c r="S324" s="69"/>
      <c r="T324" s="70"/>
      <c r="U324" s="63"/>
    </row>
    <row r="325" spans="5:21" ht="15.75" customHeight="1" x14ac:dyDescent="0.3">
      <c r="E325" s="63"/>
      <c r="F325" s="72"/>
      <c r="H325" s="63"/>
      <c r="I325" s="68"/>
      <c r="J325" s="63"/>
      <c r="K325" s="63"/>
      <c r="L325" s="63"/>
      <c r="M325" s="63"/>
      <c r="N325" s="63"/>
      <c r="O325" s="68"/>
      <c r="P325" s="63"/>
      <c r="Q325" s="63"/>
      <c r="R325" s="63"/>
      <c r="S325" s="69"/>
      <c r="T325" s="70"/>
      <c r="U325" s="63"/>
    </row>
    <row r="326" spans="5:21" ht="15.75" customHeight="1" x14ac:dyDescent="0.3">
      <c r="E326" s="63"/>
      <c r="F326" s="72"/>
      <c r="H326" s="63"/>
      <c r="I326" s="68"/>
      <c r="J326" s="63"/>
      <c r="K326" s="63"/>
      <c r="L326" s="63"/>
      <c r="M326" s="63"/>
      <c r="N326" s="63"/>
      <c r="O326" s="68"/>
      <c r="P326" s="63"/>
      <c r="Q326" s="63"/>
      <c r="R326" s="63"/>
      <c r="S326" s="69"/>
      <c r="T326" s="70"/>
      <c r="U326" s="63"/>
    </row>
    <row r="327" spans="5:21" ht="15.75" customHeight="1" x14ac:dyDescent="0.3">
      <c r="E327" s="63"/>
      <c r="F327" s="72"/>
      <c r="H327" s="63"/>
      <c r="I327" s="68"/>
      <c r="J327" s="63"/>
      <c r="K327" s="63"/>
      <c r="L327" s="63"/>
      <c r="M327" s="63"/>
      <c r="N327" s="63"/>
      <c r="O327" s="68"/>
      <c r="P327" s="63"/>
      <c r="Q327" s="63"/>
      <c r="R327" s="63"/>
      <c r="S327" s="69"/>
      <c r="T327" s="70"/>
      <c r="U327" s="63"/>
    </row>
    <row r="328" spans="5:21" ht="15.75" customHeight="1" x14ac:dyDescent="0.3">
      <c r="E328" s="63"/>
      <c r="F328" s="72"/>
      <c r="H328" s="63"/>
      <c r="I328" s="68"/>
      <c r="J328" s="63"/>
      <c r="K328" s="63"/>
      <c r="L328" s="63"/>
      <c r="M328" s="63"/>
      <c r="N328" s="63"/>
      <c r="O328" s="68"/>
      <c r="P328" s="63"/>
      <c r="Q328" s="63"/>
      <c r="R328" s="63"/>
      <c r="S328" s="69"/>
      <c r="T328" s="70"/>
      <c r="U328" s="63"/>
    </row>
    <row r="329" spans="5:21" ht="15.75" customHeight="1" x14ac:dyDescent="0.3">
      <c r="E329" s="63"/>
      <c r="F329" s="72"/>
      <c r="H329" s="63"/>
      <c r="I329" s="68"/>
      <c r="J329" s="63"/>
      <c r="K329" s="63"/>
      <c r="L329" s="63"/>
      <c r="M329" s="63"/>
      <c r="N329" s="63"/>
      <c r="O329" s="68"/>
      <c r="P329" s="63"/>
      <c r="Q329" s="63"/>
      <c r="R329" s="63"/>
      <c r="S329" s="69"/>
      <c r="T329" s="70"/>
      <c r="U329" s="63"/>
    </row>
    <row r="330" spans="5:21" ht="15.75" customHeight="1" x14ac:dyDescent="0.3">
      <c r="E330" s="63"/>
      <c r="F330" s="72"/>
      <c r="H330" s="63"/>
      <c r="I330" s="68"/>
      <c r="J330" s="63"/>
      <c r="K330" s="63"/>
      <c r="L330" s="63"/>
      <c r="M330" s="63"/>
      <c r="N330" s="63"/>
      <c r="O330" s="68"/>
      <c r="P330" s="63"/>
      <c r="Q330" s="63"/>
      <c r="R330" s="63"/>
      <c r="S330" s="69"/>
      <c r="T330" s="70"/>
      <c r="U330" s="63"/>
    </row>
    <row r="331" spans="5:21" ht="15.75" customHeight="1" x14ac:dyDescent="0.3">
      <c r="E331" s="63"/>
      <c r="F331" s="72"/>
      <c r="H331" s="63"/>
      <c r="I331" s="68"/>
      <c r="J331" s="63"/>
      <c r="K331" s="63"/>
      <c r="L331" s="63"/>
      <c r="M331" s="63"/>
      <c r="N331" s="63"/>
      <c r="O331" s="68"/>
      <c r="P331" s="63"/>
      <c r="Q331" s="63"/>
      <c r="R331" s="63"/>
      <c r="S331" s="69"/>
      <c r="T331" s="70"/>
      <c r="U331" s="63"/>
    </row>
    <row r="332" spans="5:21" ht="15.75" customHeight="1" x14ac:dyDescent="0.3">
      <c r="E332" s="63"/>
      <c r="F332" s="72"/>
      <c r="H332" s="63"/>
      <c r="I332" s="68"/>
      <c r="J332" s="63"/>
      <c r="K332" s="63"/>
      <c r="L332" s="63"/>
      <c r="M332" s="63"/>
      <c r="N332" s="63"/>
      <c r="O332" s="68"/>
      <c r="P332" s="63"/>
      <c r="Q332" s="63"/>
      <c r="R332" s="63"/>
      <c r="S332" s="69"/>
      <c r="T332" s="70"/>
      <c r="U332" s="63"/>
    </row>
    <row r="333" spans="5:21" ht="15.75" customHeight="1" x14ac:dyDescent="0.3">
      <c r="E333" s="63"/>
      <c r="F333" s="72"/>
      <c r="H333" s="63"/>
      <c r="I333" s="68"/>
      <c r="J333" s="63"/>
      <c r="K333" s="63"/>
      <c r="L333" s="63"/>
      <c r="M333" s="63"/>
      <c r="N333" s="63"/>
      <c r="O333" s="68"/>
      <c r="P333" s="63"/>
      <c r="Q333" s="63"/>
      <c r="R333" s="63"/>
      <c r="S333" s="69"/>
      <c r="T333" s="70"/>
      <c r="U333" s="63"/>
    </row>
    <row r="334" spans="5:21" ht="15.75" customHeight="1" x14ac:dyDescent="0.3">
      <c r="E334" s="63"/>
      <c r="F334" s="72"/>
      <c r="H334" s="63"/>
      <c r="I334" s="68"/>
      <c r="J334" s="63"/>
      <c r="K334" s="63"/>
      <c r="L334" s="63"/>
      <c r="M334" s="63"/>
      <c r="N334" s="63"/>
      <c r="O334" s="68"/>
      <c r="P334" s="63"/>
      <c r="Q334" s="63"/>
      <c r="R334" s="63"/>
      <c r="S334" s="69"/>
      <c r="T334" s="70"/>
      <c r="U334" s="63"/>
    </row>
    <row r="335" spans="5:21" ht="15.75" customHeight="1" x14ac:dyDescent="0.3">
      <c r="E335" s="63"/>
      <c r="F335" s="72"/>
      <c r="H335" s="63"/>
      <c r="I335" s="68"/>
      <c r="J335" s="63"/>
      <c r="K335" s="63"/>
      <c r="L335" s="63"/>
      <c r="M335" s="63"/>
      <c r="N335" s="63"/>
      <c r="O335" s="68"/>
      <c r="P335" s="63"/>
      <c r="Q335" s="63"/>
      <c r="R335" s="63"/>
      <c r="S335" s="69"/>
      <c r="T335" s="70"/>
      <c r="U335" s="63"/>
    </row>
    <row r="336" spans="5:21" ht="15.75" customHeight="1" x14ac:dyDescent="0.3">
      <c r="E336" s="63"/>
      <c r="F336" s="72"/>
      <c r="H336" s="63"/>
      <c r="I336" s="68"/>
      <c r="J336" s="63"/>
      <c r="K336" s="63"/>
      <c r="L336" s="63"/>
      <c r="M336" s="63"/>
      <c r="N336" s="63"/>
      <c r="O336" s="68"/>
      <c r="P336" s="63"/>
      <c r="Q336" s="63"/>
      <c r="R336" s="63"/>
      <c r="S336" s="69"/>
      <c r="T336" s="70"/>
      <c r="U336" s="63"/>
    </row>
    <row r="337" spans="5:21" ht="15.75" customHeight="1" x14ac:dyDescent="0.3">
      <c r="E337" s="63"/>
      <c r="F337" s="72"/>
      <c r="H337" s="63"/>
      <c r="I337" s="68"/>
      <c r="J337" s="63"/>
      <c r="K337" s="63"/>
      <c r="L337" s="63"/>
      <c r="M337" s="63"/>
      <c r="N337" s="63"/>
      <c r="O337" s="68"/>
      <c r="P337" s="63"/>
      <c r="Q337" s="63"/>
      <c r="R337" s="63"/>
      <c r="S337" s="69"/>
      <c r="T337" s="70"/>
      <c r="U337" s="63"/>
    </row>
    <row r="338" spans="5:21" ht="15.75" customHeight="1" x14ac:dyDescent="0.3">
      <c r="E338" s="63"/>
      <c r="F338" s="72"/>
      <c r="H338" s="63"/>
      <c r="I338" s="68"/>
      <c r="J338" s="63"/>
      <c r="K338" s="63"/>
      <c r="L338" s="63"/>
      <c r="M338" s="63"/>
      <c r="N338" s="63"/>
      <c r="O338" s="68"/>
      <c r="P338" s="63"/>
      <c r="Q338" s="63"/>
      <c r="R338" s="63"/>
      <c r="S338" s="69"/>
      <c r="T338" s="70"/>
      <c r="U338" s="63"/>
    </row>
    <row r="339" spans="5:21" ht="15.75" customHeight="1" x14ac:dyDescent="0.3">
      <c r="E339" s="63"/>
      <c r="F339" s="72"/>
      <c r="H339" s="63"/>
      <c r="I339" s="68"/>
      <c r="J339" s="63"/>
      <c r="K339" s="63"/>
      <c r="L339" s="63"/>
      <c r="M339" s="63"/>
      <c r="N339" s="63"/>
      <c r="O339" s="68"/>
      <c r="P339" s="63"/>
      <c r="Q339" s="63"/>
      <c r="R339" s="63"/>
      <c r="S339" s="69"/>
      <c r="T339" s="70"/>
      <c r="U339" s="63"/>
    </row>
    <row r="340" spans="5:21" ht="15.75" customHeight="1" x14ac:dyDescent="0.3">
      <c r="E340" s="63"/>
      <c r="F340" s="72"/>
      <c r="H340" s="63"/>
      <c r="I340" s="68"/>
      <c r="J340" s="63"/>
      <c r="K340" s="63"/>
      <c r="L340" s="63"/>
      <c r="M340" s="63"/>
      <c r="N340" s="63"/>
      <c r="O340" s="68"/>
      <c r="P340" s="63"/>
      <c r="Q340" s="63"/>
      <c r="R340" s="63"/>
      <c r="S340" s="69"/>
      <c r="T340" s="70"/>
      <c r="U340" s="63"/>
    </row>
    <row r="341" spans="5:21" ht="15.75" customHeight="1" x14ac:dyDescent="0.3">
      <c r="E341" s="63"/>
      <c r="F341" s="72"/>
      <c r="H341" s="63"/>
      <c r="I341" s="68"/>
      <c r="J341" s="63"/>
      <c r="K341" s="63"/>
      <c r="L341" s="63"/>
      <c r="M341" s="63"/>
      <c r="N341" s="63"/>
      <c r="O341" s="68"/>
      <c r="P341" s="63"/>
      <c r="Q341" s="63"/>
      <c r="R341" s="63"/>
      <c r="S341" s="69"/>
      <c r="T341" s="70"/>
      <c r="U341" s="63"/>
    </row>
    <row r="342" spans="5:21" ht="15.75" customHeight="1" x14ac:dyDescent="0.3">
      <c r="E342" s="63"/>
      <c r="F342" s="72"/>
      <c r="H342" s="63"/>
      <c r="I342" s="68"/>
      <c r="J342" s="63"/>
      <c r="K342" s="63"/>
      <c r="L342" s="63"/>
      <c r="M342" s="63"/>
      <c r="N342" s="63"/>
      <c r="O342" s="68"/>
      <c r="P342" s="63"/>
      <c r="Q342" s="63"/>
      <c r="R342" s="63"/>
      <c r="S342" s="69"/>
      <c r="T342" s="70"/>
      <c r="U342" s="63"/>
    </row>
    <row r="343" spans="5:21" ht="15.75" customHeight="1" x14ac:dyDescent="0.3">
      <c r="E343" s="63"/>
      <c r="F343" s="72"/>
      <c r="H343" s="63"/>
      <c r="I343" s="68"/>
      <c r="J343" s="63"/>
      <c r="K343" s="63"/>
      <c r="L343" s="63"/>
      <c r="M343" s="63"/>
      <c r="N343" s="63"/>
      <c r="O343" s="68"/>
      <c r="P343" s="63"/>
      <c r="Q343" s="63"/>
      <c r="R343" s="63"/>
      <c r="S343" s="69"/>
      <c r="T343" s="70"/>
      <c r="U343" s="63"/>
    </row>
    <row r="344" spans="5:21" ht="15.75" customHeight="1" x14ac:dyDescent="0.3">
      <c r="E344" s="63"/>
      <c r="F344" s="72"/>
      <c r="H344" s="63"/>
      <c r="I344" s="68"/>
      <c r="J344" s="63"/>
      <c r="K344" s="63"/>
      <c r="L344" s="63"/>
      <c r="M344" s="63"/>
      <c r="N344" s="63"/>
      <c r="O344" s="68"/>
      <c r="P344" s="63"/>
      <c r="Q344" s="63"/>
      <c r="R344" s="63"/>
      <c r="S344" s="69"/>
      <c r="T344" s="70"/>
      <c r="U344" s="63"/>
    </row>
    <row r="345" spans="5:21" ht="15.75" customHeight="1" x14ac:dyDescent="0.3">
      <c r="E345" s="63"/>
      <c r="F345" s="72"/>
      <c r="H345" s="63"/>
      <c r="I345" s="68"/>
      <c r="J345" s="63"/>
      <c r="K345" s="63"/>
      <c r="L345" s="63"/>
      <c r="M345" s="63"/>
      <c r="N345" s="63"/>
      <c r="O345" s="68"/>
      <c r="P345" s="63"/>
      <c r="Q345" s="63"/>
      <c r="R345" s="63"/>
      <c r="S345" s="69"/>
      <c r="T345" s="70"/>
      <c r="U345" s="63"/>
    </row>
    <row r="346" spans="5:21" ht="15.75" customHeight="1" x14ac:dyDescent="0.3">
      <c r="E346" s="63"/>
      <c r="F346" s="72"/>
      <c r="H346" s="63"/>
      <c r="I346" s="68"/>
      <c r="J346" s="63"/>
      <c r="K346" s="63"/>
      <c r="L346" s="63"/>
      <c r="M346" s="63"/>
      <c r="N346" s="63"/>
      <c r="O346" s="68"/>
      <c r="P346" s="63"/>
      <c r="Q346" s="63"/>
      <c r="R346" s="63"/>
      <c r="S346" s="69"/>
      <c r="T346" s="70"/>
      <c r="U346" s="63"/>
    </row>
    <row r="347" spans="5:21" ht="15.75" customHeight="1" x14ac:dyDescent="0.3">
      <c r="E347" s="63"/>
      <c r="F347" s="72"/>
      <c r="H347" s="63"/>
      <c r="I347" s="68"/>
      <c r="J347" s="63"/>
      <c r="K347" s="63"/>
      <c r="L347" s="63"/>
      <c r="M347" s="63"/>
      <c r="N347" s="63"/>
      <c r="O347" s="68"/>
      <c r="P347" s="63"/>
      <c r="Q347" s="63"/>
      <c r="R347" s="63"/>
      <c r="S347" s="69"/>
      <c r="T347" s="70"/>
      <c r="U347" s="63"/>
    </row>
    <row r="348" spans="5:21" ht="15.75" customHeight="1" x14ac:dyDescent="0.3">
      <c r="E348" s="63"/>
      <c r="F348" s="72"/>
      <c r="H348" s="63"/>
      <c r="I348" s="68"/>
      <c r="J348" s="63"/>
      <c r="K348" s="63"/>
      <c r="L348" s="63"/>
      <c r="M348" s="63"/>
      <c r="N348" s="63"/>
      <c r="O348" s="68"/>
      <c r="P348" s="63"/>
      <c r="Q348" s="63"/>
      <c r="R348" s="63"/>
      <c r="S348" s="69"/>
      <c r="T348" s="70"/>
      <c r="U348" s="63"/>
    </row>
    <row r="349" spans="5:21" ht="15.75" customHeight="1" x14ac:dyDescent="0.3">
      <c r="E349" s="63"/>
      <c r="F349" s="72"/>
      <c r="H349" s="63"/>
      <c r="I349" s="68"/>
      <c r="J349" s="63"/>
      <c r="K349" s="63"/>
      <c r="L349" s="63"/>
      <c r="M349" s="63"/>
      <c r="N349" s="63"/>
      <c r="O349" s="68"/>
      <c r="P349" s="63"/>
      <c r="Q349" s="63"/>
      <c r="R349" s="63"/>
      <c r="S349" s="69"/>
      <c r="T349" s="70"/>
      <c r="U349" s="63"/>
    </row>
    <row r="350" spans="5:21" ht="15.75" customHeight="1" x14ac:dyDescent="0.3">
      <c r="E350" s="63"/>
      <c r="F350" s="72"/>
      <c r="H350" s="63"/>
      <c r="I350" s="68"/>
      <c r="J350" s="63"/>
      <c r="K350" s="63"/>
      <c r="L350" s="63"/>
      <c r="M350" s="63"/>
      <c r="N350" s="63"/>
      <c r="O350" s="68"/>
      <c r="P350" s="63"/>
      <c r="Q350" s="63"/>
      <c r="R350" s="63"/>
      <c r="S350" s="69"/>
      <c r="T350" s="70"/>
      <c r="U350" s="63"/>
    </row>
    <row r="351" spans="5:21" ht="15.75" customHeight="1" x14ac:dyDescent="0.3">
      <c r="E351" s="63"/>
      <c r="F351" s="72"/>
      <c r="H351" s="63"/>
      <c r="I351" s="68"/>
      <c r="J351" s="63"/>
      <c r="K351" s="63"/>
      <c r="L351" s="63"/>
      <c r="M351" s="63"/>
      <c r="N351" s="63"/>
      <c r="O351" s="68"/>
      <c r="P351" s="63"/>
      <c r="Q351" s="63"/>
      <c r="R351" s="63"/>
      <c r="S351" s="69"/>
      <c r="T351" s="70"/>
      <c r="U351" s="63"/>
    </row>
    <row r="352" spans="5:21" ht="15.75" customHeight="1" x14ac:dyDescent="0.3">
      <c r="E352" s="63"/>
      <c r="F352" s="72"/>
      <c r="H352" s="63"/>
      <c r="I352" s="68"/>
      <c r="J352" s="63"/>
      <c r="K352" s="63"/>
      <c r="L352" s="63"/>
      <c r="M352" s="63"/>
      <c r="N352" s="63"/>
      <c r="O352" s="68"/>
      <c r="P352" s="63"/>
      <c r="Q352" s="63"/>
      <c r="R352" s="63"/>
      <c r="S352" s="69"/>
      <c r="T352" s="70"/>
      <c r="U352" s="63"/>
    </row>
    <row r="353" spans="5:21" ht="15.75" customHeight="1" x14ac:dyDescent="0.3">
      <c r="E353" s="63"/>
      <c r="F353" s="72"/>
      <c r="H353" s="63"/>
      <c r="I353" s="68"/>
      <c r="J353" s="63"/>
      <c r="K353" s="63"/>
      <c r="L353" s="63"/>
      <c r="M353" s="63"/>
      <c r="N353" s="63"/>
      <c r="O353" s="68"/>
      <c r="P353" s="63"/>
      <c r="Q353" s="63"/>
      <c r="R353" s="63"/>
      <c r="S353" s="69"/>
      <c r="T353" s="70"/>
      <c r="U353" s="63"/>
    </row>
    <row r="354" spans="5:21" ht="15.75" customHeight="1" x14ac:dyDescent="0.3">
      <c r="E354" s="63"/>
      <c r="F354" s="72"/>
      <c r="H354" s="63"/>
      <c r="I354" s="68"/>
      <c r="J354" s="63"/>
      <c r="K354" s="63"/>
      <c r="L354" s="63"/>
      <c r="M354" s="63"/>
      <c r="N354" s="63"/>
      <c r="O354" s="68"/>
      <c r="P354" s="63"/>
      <c r="Q354" s="63"/>
      <c r="R354" s="63"/>
      <c r="S354" s="69"/>
      <c r="T354" s="70"/>
      <c r="U354" s="63"/>
    </row>
    <row r="355" spans="5:21" ht="15.75" customHeight="1" x14ac:dyDescent="0.3">
      <c r="E355" s="63"/>
      <c r="F355" s="72"/>
      <c r="H355" s="63"/>
      <c r="I355" s="68"/>
      <c r="J355" s="63"/>
      <c r="K355" s="63"/>
      <c r="L355" s="63"/>
      <c r="M355" s="63"/>
      <c r="N355" s="63"/>
      <c r="O355" s="68"/>
      <c r="P355" s="63"/>
      <c r="Q355" s="63"/>
      <c r="R355" s="63"/>
      <c r="S355" s="69"/>
      <c r="T355" s="70"/>
      <c r="U355" s="63"/>
    </row>
    <row r="356" spans="5:21" ht="15.75" customHeight="1" x14ac:dyDescent="0.3">
      <c r="E356" s="63"/>
      <c r="F356" s="72"/>
      <c r="H356" s="63"/>
      <c r="I356" s="68"/>
      <c r="J356" s="63"/>
      <c r="K356" s="63"/>
      <c r="L356" s="63"/>
      <c r="M356" s="63"/>
      <c r="N356" s="63"/>
      <c r="O356" s="68"/>
      <c r="P356" s="63"/>
      <c r="Q356" s="63"/>
      <c r="R356" s="63"/>
      <c r="S356" s="69"/>
      <c r="T356" s="70"/>
      <c r="U356" s="63"/>
    </row>
    <row r="357" spans="5:21" ht="15.75" customHeight="1" x14ac:dyDescent="0.3">
      <c r="E357" s="63"/>
      <c r="F357" s="72"/>
      <c r="H357" s="63"/>
      <c r="I357" s="68"/>
      <c r="J357" s="63"/>
      <c r="K357" s="63"/>
      <c r="L357" s="63"/>
      <c r="M357" s="63"/>
      <c r="N357" s="63"/>
      <c r="O357" s="68"/>
      <c r="P357" s="63"/>
      <c r="Q357" s="63"/>
      <c r="R357" s="63"/>
      <c r="S357" s="69"/>
      <c r="T357" s="70"/>
      <c r="U357" s="63"/>
    </row>
    <row r="358" spans="5:21" ht="15.75" customHeight="1" x14ac:dyDescent="0.3">
      <c r="E358" s="63"/>
      <c r="F358" s="72"/>
      <c r="H358" s="63"/>
      <c r="I358" s="68"/>
      <c r="J358" s="63"/>
      <c r="K358" s="63"/>
      <c r="L358" s="63"/>
      <c r="M358" s="63"/>
      <c r="N358" s="63"/>
      <c r="O358" s="68"/>
      <c r="P358" s="63"/>
      <c r="Q358" s="63"/>
      <c r="R358" s="63"/>
      <c r="S358" s="69"/>
      <c r="T358" s="70"/>
      <c r="U358" s="63"/>
    </row>
    <row r="359" spans="5:21" ht="15.75" customHeight="1" x14ac:dyDescent="0.3">
      <c r="E359" s="63"/>
      <c r="F359" s="72"/>
      <c r="H359" s="63"/>
      <c r="I359" s="68"/>
      <c r="J359" s="63"/>
      <c r="K359" s="63"/>
      <c r="L359" s="63"/>
      <c r="M359" s="63"/>
      <c r="N359" s="63"/>
      <c r="O359" s="68"/>
      <c r="P359" s="63"/>
      <c r="Q359" s="63"/>
      <c r="R359" s="63"/>
      <c r="S359" s="69"/>
      <c r="T359" s="70"/>
      <c r="U359" s="63"/>
    </row>
    <row r="360" spans="5:21" ht="15.75" customHeight="1" x14ac:dyDescent="0.3">
      <c r="E360" s="63"/>
      <c r="F360" s="72"/>
      <c r="H360" s="63"/>
      <c r="I360" s="68"/>
      <c r="J360" s="63"/>
      <c r="K360" s="63"/>
      <c r="L360" s="63"/>
      <c r="M360" s="63"/>
      <c r="N360" s="63"/>
      <c r="O360" s="68"/>
      <c r="P360" s="63"/>
      <c r="Q360" s="63"/>
      <c r="R360" s="63"/>
      <c r="S360" s="69"/>
      <c r="T360" s="70"/>
      <c r="U360" s="63"/>
    </row>
    <row r="361" spans="5:21" ht="15.75" customHeight="1" x14ac:dyDescent="0.3">
      <c r="E361" s="63"/>
      <c r="F361" s="72"/>
      <c r="H361" s="63"/>
      <c r="I361" s="68"/>
      <c r="J361" s="63"/>
      <c r="K361" s="63"/>
      <c r="L361" s="63"/>
      <c r="M361" s="63"/>
      <c r="N361" s="63"/>
      <c r="O361" s="68"/>
      <c r="P361" s="63"/>
      <c r="Q361" s="63"/>
      <c r="R361" s="63"/>
      <c r="S361" s="69"/>
      <c r="T361" s="70"/>
      <c r="U361" s="63"/>
    </row>
    <row r="362" spans="5:21" ht="15.75" customHeight="1" x14ac:dyDescent="0.3">
      <c r="E362" s="63"/>
      <c r="F362" s="72"/>
      <c r="H362" s="63"/>
      <c r="I362" s="68"/>
      <c r="J362" s="63"/>
      <c r="K362" s="63"/>
      <c r="L362" s="63"/>
      <c r="M362" s="63"/>
      <c r="N362" s="63"/>
      <c r="O362" s="68"/>
      <c r="P362" s="63"/>
      <c r="Q362" s="63"/>
      <c r="R362" s="63"/>
      <c r="S362" s="69"/>
      <c r="T362" s="70"/>
      <c r="U362" s="63"/>
    </row>
    <row r="363" spans="5:21" ht="15.75" customHeight="1" x14ac:dyDescent="0.3">
      <c r="E363" s="63"/>
      <c r="F363" s="72"/>
      <c r="H363" s="63"/>
      <c r="I363" s="68"/>
      <c r="J363" s="63"/>
      <c r="K363" s="63"/>
      <c r="L363" s="63"/>
      <c r="M363" s="63"/>
      <c r="N363" s="63"/>
      <c r="O363" s="68"/>
      <c r="P363" s="63"/>
      <c r="Q363" s="63"/>
      <c r="R363" s="63"/>
      <c r="S363" s="69"/>
      <c r="T363" s="70"/>
      <c r="U363" s="63"/>
    </row>
    <row r="364" spans="5:21" ht="15.75" customHeight="1" x14ac:dyDescent="0.3">
      <c r="E364" s="63"/>
      <c r="F364" s="72"/>
      <c r="H364" s="63"/>
      <c r="I364" s="68"/>
      <c r="J364" s="63"/>
      <c r="K364" s="63"/>
      <c r="L364" s="63"/>
      <c r="M364" s="63"/>
      <c r="N364" s="63"/>
      <c r="O364" s="68"/>
      <c r="P364" s="63"/>
      <c r="Q364" s="63"/>
      <c r="R364" s="63"/>
      <c r="S364" s="69"/>
      <c r="T364" s="70"/>
      <c r="U364" s="63"/>
    </row>
    <row r="365" spans="5:21" ht="15.75" customHeight="1" x14ac:dyDescent="0.3">
      <c r="E365" s="63"/>
      <c r="F365" s="72"/>
      <c r="H365" s="63"/>
      <c r="I365" s="68"/>
      <c r="J365" s="63"/>
      <c r="K365" s="63"/>
      <c r="L365" s="63"/>
      <c r="M365" s="63"/>
      <c r="N365" s="63"/>
      <c r="O365" s="68"/>
      <c r="P365" s="63"/>
      <c r="Q365" s="63"/>
      <c r="R365" s="63"/>
      <c r="S365" s="69"/>
      <c r="T365" s="70"/>
      <c r="U365" s="63"/>
    </row>
    <row r="366" spans="5:21" ht="15.75" customHeight="1" x14ac:dyDescent="0.3">
      <c r="E366" s="63"/>
      <c r="F366" s="72"/>
      <c r="H366" s="63"/>
      <c r="I366" s="68"/>
      <c r="J366" s="63"/>
      <c r="K366" s="63"/>
      <c r="L366" s="63"/>
      <c r="M366" s="63"/>
      <c r="N366" s="63"/>
      <c r="O366" s="68"/>
      <c r="P366" s="63"/>
      <c r="Q366" s="63"/>
      <c r="R366" s="63"/>
      <c r="S366" s="69"/>
      <c r="T366" s="70"/>
      <c r="U366" s="63"/>
    </row>
    <row r="367" spans="5:21" ht="15.75" customHeight="1" x14ac:dyDescent="0.3">
      <c r="E367" s="63"/>
      <c r="F367" s="72"/>
      <c r="H367" s="63"/>
      <c r="I367" s="68"/>
      <c r="J367" s="63"/>
      <c r="K367" s="63"/>
      <c r="L367" s="63"/>
      <c r="M367" s="63"/>
      <c r="N367" s="63"/>
      <c r="O367" s="68"/>
      <c r="P367" s="63"/>
      <c r="Q367" s="63"/>
      <c r="R367" s="63"/>
      <c r="S367" s="69"/>
      <c r="T367" s="70"/>
      <c r="U367" s="63"/>
    </row>
    <row r="368" spans="5:21" ht="15.75" customHeight="1" x14ac:dyDescent="0.3">
      <c r="E368" s="63"/>
      <c r="F368" s="72"/>
      <c r="H368" s="63"/>
      <c r="I368" s="68"/>
      <c r="J368" s="63"/>
      <c r="K368" s="63"/>
      <c r="L368" s="63"/>
      <c r="M368" s="63"/>
      <c r="N368" s="63"/>
      <c r="O368" s="68"/>
      <c r="P368" s="63"/>
      <c r="Q368" s="63"/>
      <c r="R368" s="63"/>
      <c r="S368" s="69"/>
      <c r="T368" s="70"/>
      <c r="U368" s="63"/>
    </row>
    <row r="369" spans="5:21" ht="15.75" customHeight="1" x14ac:dyDescent="0.3">
      <c r="E369" s="63"/>
      <c r="F369" s="72"/>
      <c r="H369" s="63"/>
      <c r="I369" s="68"/>
      <c r="J369" s="63"/>
      <c r="K369" s="63"/>
      <c r="L369" s="63"/>
      <c r="M369" s="63"/>
      <c r="N369" s="63"/>
      <c r="O369" s="68"/>
      <c r="P369" s="63"/>
      <c r="Q369" s="63"/>
      <c r="R369" s="63"/>
      <c r="S369" s="69"/>
      <c r="T369" s="70"/>
      <c r="U369" s="63"/>
    </row>
    <row r="370" spans="5:21" ht="15.75" customHeight="1" x14ac:dyDescent="0.3">
      <c r="E370" s="63"/>
      <c r="F370" s="72"/>
      <c r="H370" s="63"/>
      <c r="I370" s="68"/>
      <c r="J370" s="63"/>
      <c r="K370" s="63"/>
      <c r="L370" s="63"/>
      <c r="M370" s="63"/>
      <c r="N370" s="63"/>
      <c r="O370" s="68"/>
      <c r="P370" s="63"/>
      <c r="Q370" s="63"/>
      <c r="R370" s="63"/>
      <c r="S370" s="69"/>
      <c r="T370" s="70"/>
      <c r="U370" s="63"/>
    </row>
    <row r="371" spans="5:21" ht="15.75" customHeight="1" x14ac:dyDescent="0.3">
      <c r="E371" s="63"/>
      <c r="F371" s="72"/>
      <c r="H371" s="63"/>
      <c r="I371" s="68"/>
      <c r="J371" s="63"/>
      <c r="K371" s="63"/>
      <c r="L371" s="63"/>
      <c r="M371" s="63"/>
      <c r="N371" s="63"/>
      <c r="O371" s="68"/>
      <c r="P371" s="63"/>
      <c r="Q371" s="63"/>
      <c r="R371" s="63"/>
      <c r="S371" s="69"/>
      <c r="T371" s="70"/>
      <c r="U371" s="63"/>
    </row>
    <row r="372" spans="5:21" ht="15.75" customHeight="1" x14ac:dyDescent="0.3">
      <c r="E372" s="63"/>
      <c r="F372" s="72"/>
      <c r="H372" s="63"/>
      <c r="I372" s="68"/>
      <c r="J372" s="63"/>
      <c r="K372" s="63"/>
      <c r="L372" s="63"/>
      <c r="M372" s="63"/>
      <c r="N372" s="63"/>
      <c r="O372" s="68"/>
      <c r="P372" s="63"/>
      <c r="Q372" s="63"/>
      <c r="R372" s="63"/>
      <c r="S372" s="69"/>
      <c r="T372" s="70"/>
      <c r="U372" s="63"/>
    </row>
    <row r="373" spans="5:21" ht="15.75" customHeight="1" x14ac:dyDescent="0.3">
      <c r="E373" s="63"/>
      <c r="F373" s="72"/>
      <c r="H373" s="63"/>
      <c r="I373" s="68"/>
      <c r="J373" s="63"/>
      <c r="K373" s="63"/>
      <c r="L373" s="63"/>
      <c r="M373" s="63"/>
      <c r="N373" s="63"/>
      <c r="O373" s="68"/>
      <c r="P373" s="63"/>
      <c r="Q373" s="63"/>
      <c r="R373" s="63"/>
      <c r="S373" s="69"/>
      <c r="T373" s="70"/>
      <c r="U373" s="63"/>
    </row>
    <row r="374" spans="5:21" ht="15.75" customHeight="1" x14ac:dyDescent="0.3">
      <c r="E374" s="63"/>
      <c r="F374" s="72"/>
      <c r="H374" s="63"/>
      <c r="I374" s="68"/>
      <c r="J374" s="63"/>
      <c r="K374" s="63"/>
      <c r="L374" s="63"/>
      <c r="M374" s="63"/>
      <c r="N374" s="63"/>
      <c r="O374" s="68"/>
      <c r="P374" s="63"/>
      <c r="Q374" s="63"/>
      <c r="R374" s="63"/>
      <c r="S374" s="69"/>
      <c r="T374" s="70"/>
      <c r="U374" s="63"/>
    </row>
    <row r="375" spans="5:21" ht="15.75" customHeight="1" x14ac:dyDescent="0.3">
      <c r="E375" s="63"/>
      <c r="F375" s="72"/>
      <c r="H375" s="63"/>
      <c r="I375" s="68"/>
      <c r="J375" s="63"/>
      <c r="K375" s="63"/>
      <c r="L375" s="63"/>
      <c r="M375" s="63"/>
      <c r="N375" s="63"/>
      <c r="O375" s="68"/>
      <c r="P375" s="63"/>
      <c r="Q375" s="63"/>
      <c r="R375" s="63"/>
      <c r="S375" s="69"/>
      <c r="T375" s="70"/>
      <c r="U375" s="63"/>
    </row>
    <row r="376" spans="5:21" ht="15.75" customHeight="1" x14ac:dyDescent="0.3">
      <c r="E376" s="63"/>
      <c r="F376" s="72"/>
      <c r="H376" s="63"/>
      <c r="I376" s="68"/>
      <c r="J376" s="63"/>
      <c r="K376" s="63"/>
      <c r="L376" s="63"/>
      <c r="M376" s="63"/>
      <c r="N376" s="63"/>
      <c r="O376" s="68"/>
      <c r="P376" s="63"/>
      <c r="Q376" s="63"/>
      <c r="R376" s="63"/>
      <c r="S376" s="69"/>
      <c r="T376" s="70"/>
      <c r="U376" s="63"/>
    </row>
    <row r="377" spans="5:21" ht="15.75" customHeight="1" x14ac:dyDescent="0.3">
      <c r="E377" s="63"/>
      <c r="F377" s="72"/>
      <c r="H377" s="63"/>
      <c r="I377" s="68"/>
      <c r="J377" s="63"/>
      <c r="K377" s="63"/>
      <c r="L377" s="63"/>
      <c r="M377" s="63"/>
      <c r="N377" s="63"/>
      <c r="O377" s="68"/>
      <c r="P377" s="63"/>
      <c r="Q377" s="63"/>
      <c r="R377" s="63"/>
      <c r="S377" s="69"/>
      <c r="T377" s="70"/>
      <c r="U377" s="63"/>
    </row>
    <row r="378" spans="5:21" ht="15.75" customHeight="1" x14ac:dyDescent="0.3">
      <c r="E378" s="63"/>
      <c r="F378" s="72"/>
      <c r="H378" s="63"/>
      <c r="I378" s="68"/>
      <c r="J378" s="63"/>
      <c r="K378" s="63"/>
      <c r="L378" s="63"/>
      <c r="M378" s="63"/>
      <c r="N378" s="63"/>
      <c r="O378" s="68"/>
      <c r="P378" s="63"/>
      <c r="Q378" s="63"/>
      <c r="R378" s="63"/>
      <c r="S378" s="69"/>
      <c r="T378" s="70"/>
      <c r="U378" s="63"/>
    </row>
    <row r="379" spans="5:21" ht="15.75" customHeight="1" x14ac:dyDescent="0.3">
      <c r="E379" s="63"/>
      <c r="F379" s="72"/>
      <c r="H379" s="63"/>
      <c r="I379" s="68"/>
      <c r="J379" s="63"/>
      <c r="K379" s="63"/>
      <c r="L379" s="63"/>
      <c r="M379" s="63"/>
      <c r="N379" s="63"/>
      <c r="O379" s="68"/>
      <c r="P379" s="63"/>
      <c r="Q379" s="63"/>
      <c r="R379" s="63"/>
      <c r="S379" s="69"/>
      <c r="T379" s="70"/>
      <c r="U379" s="63"/>
    </row>
    <row r="380" spans="5:21" ht="15.75" customHeight="1" x14ac:dyDescent="0.3">
      <c r="E380" s="63"/>
      <c r="F380" s="72"/>
      <c r="H380" s="63"/>
      <c r="I380" s="68"/>
      <c r="J380" s="63"/>
      <c r="K380" s="63"/>
      <c r="L380" s="63"/>
      <c r="M380" s="63"/>
      <c r="N380" s="63"/>
      <c r="O380" s="68"/>
      <c r="P380" s="63"/>
      <c r="Q380" s="63"/>
      <c r="R380" s="63"/>
      <c r="S380" s="69"/>
      <c r="T380" s="70"/>
      <c r="U380" s="63"/>
    </row>
    <row r="381" spans="5:21" ht="15.75" customHeight="1" x14ac:dyDescent="0.3">
      <c r="E381" s="63"/>
      <c r="F381" s="72"/>
      <c r="H381" s="63"/>
      <c r="I381" s="68"/>
      <c r="J381" s="63"/>
      <c r="K381" s="63"/>
      <c r="L381" s="63"/>
      <c r="M381" s="63"/>
      <c r="N381" s="63"/>
      <c r="O381" s="68"/>
      <c r="P381" s="63"/>
      <c r="Q381" s="63"/>
      <c r="R381" s="63"/>
      <c r="S381" s="69"/>
      <c r="T381" s="70"/>
      <c r="U381" s="63"/>
    </row>
    <row r="382" spans="5:21" ht="15.75" customHeight="1" x14ac:dyDescent="0.3">
      <c r="E382" s="63"/>
      <c r="F382" s="72"/>
      <c r="H382" s="63"/>
      <c r="I382" s="68"/>
      <c r="J382" s="63"/>
      <c r="K382" s="63"/>
      <c r="L382" s="63"/>
      <c r="M382" s="63"/>
      <c r="N382" s="63"/>
      <c r="O382" s="68"/>
      <c r="P382" s="63"/>
      <c r="Q382" s="63"/>
      <c r="R382" s="63"/>
      <c r="S382" s="69"/>
      <c r="T382" s="70"/>
      <c r="U382" s="63"/>
    </row>
    <row r="383" spans="5:21" ht="15.75" customHeight="1" x14ac:dyDescent="0.3">
      <c r="E383" s="63"/>
      <c r="F383" s="72"/>
      <c r="H383" s="63"/>
      <c r="I383" s="68"/>
      <c r="J383" s="63"/>
      <c r="K383" s="63"/>
      <c r="L383" s="63"/>
      <c r="M383" s="63"/>
      <c r="N383" s="63"/>
      <c r="O383" s="68"/>
      <c r="P383" s="63"/>
      <c r="Q383" s="63"/>
      <c r="R383" s="63"/>
      <c r="S383" s="69"/>
      <c r="T383" s="70"/>
      <c r="U383" s="63"/>
    </row>
    <row r="384" spans="5:21" ht="15.75" customHeight="1" x14ac:dyDescent="0.3">
      <c r="E384" s="63"/>
      <c r="F384" s="72"/>
      <c r="H384" s="63"/>
      <c r="I384" s="68"/>
      <c r="J384" s="63"/>
      <c r="K384" s="63"/>
      <c r="L384" s="63"/>
      <c r="M384" s="63"/>
      <c r="N384" s="63"/>
      <c r="O384" s="68"/>
      <c r="P384" s="63"/>
      <c r="Q384" s="63"/>
      <c r="R384" s="63"/>
      <c r="S384" s="69"/>
      <c r="T384" s="70"/>
      <c r="U384" s="63"/>
    </row>
    <row r="385" spans="5:21" ht="15.75" customHeight="1" x14ac:dyDescent="0.3">
      <c r="E385" s="63"/>
      <c r="F385" s="72"/>
      <c r="H385" s="63"/>
      <c r="I385" s="68"/>
      <c r="J385" s="63"/>
      <c r="K385" s="63"/>
      <c r="L385" s="63"/>
      <c r="M385" s="63"/>
      <c r="N385" s="63"/>
      <c r="O385" s="68"/>
      <c r="P385" s="63"/>
      <c r="Q385" s="63"/>
      <c r="R385" s="63"/>
      <c r="S385" s="69"/>
      <c r="T385" s="70"/>
      <c r="U385" s="63"/>
    </row>
    <row r="386" spans="5:21" ht="15.75" customHeight="1" x14ac:dyDescent="0.3">
      <c r="E386" s="63"/>
      <c r="F386" s="72"/>
      <c r="H386" s="63"/>
      <c r="I386" s="68"/>
      <c r="J386" s="63"/>
      <c r="K386" s="63"/>
      <c r="L386" s="63"/>
      <c r="M386" s="63"/>
      <c r="N386" s="63"/>
      <c r="O386" s="68"/>
      <c r="P386" s="63"/>
      <c r="Q386" s="63"/>
      <c r="R386" s="63"/>
      <c r="S386" s="69"/>
      <c r="T386" s="70"/>
      <c r="U386" s="63"/>
    </row>
    <row r="387" spans="5:21" ht="15.75" customHeight="1" x14ac:dyDescent="0.3">
      <c r="E387" s="63"/>
      <c r="F387" s="72"/>
      <c r="H387" s="63"/>
      <c r="I387" s="68"/>
      <c r="J387" s="63"/>
      <c r="K387" s="63"/>
      <c r="L387" s="63"/>
      <c r="M387" s="63"/>
      <c r="N387" s="63"/>
      <c r="O387" s="68"/>
      <c r="P387" s="63"/>
      <c r="Q387" s="63"/>
      <c r="R387" s="63"/>
      <c r="S387" s="69"/>
      <c r="T387" s="70"/>
      <c r="U387" s="63"/>
    </row>
    <row r="388" spans="5:21" ht="15.75" customHeight="1" x14ac:dyDescent="0.3">
      <c r="E388" s="63"/>
      <c r="F388" s="72"/>
      <c r="H388" s="63"/>
      <c r="I388" s="68"/>
      <c r="J388" s="63"/>
      <c r="K388" s="63"/>
      <c r="L388" s="63"/>
      <c r="M388" s="63"/>
      <c r="N388" s="63"/>
      <c r="O388" s="68"/>
      <c r="P388" s="63"/>
      <c r="Q388" s="63"/>
      <c r="R388" s="63"/>
      <c r="S388" s="69"/>
      <c r="T388" s="70"/>
      <c r="U388" s="63"/>
    </row>
    <row r="389" spans="5:21" ht="15.75" customHeight="1" x14ac:dyDescent="0.3">
      <c r="E389" s="63"/>
      <c r="F389" s="72"/>
      <c r="H389" s="63"/>
      <c r="I389" s="68"/>
      <c r="J389" s="63"/>
      <c r="K389" s="63"/>
      <c r="L389" s="63"/>
      <c r="M389" s="63"/>
      <c r="N389" s="63"/>
      <c r="O389" s="68"/>
      <c r="P389" s="63"/>
      <c r="Q389" s="63"/>
      <c r="R389" s="63"/>
      <c r="S389" s="69"/>
      <c r="T389" s="70"/>
      <c r="U389" s="63"/>
    </row>
    <row r="390" spans="5:21" ht="15.75" customHeight="1" x14ac:dyDescent="0.3">
      <c r="E390" s="63"/>
      <c r="F390" s="72"/>
      <c r="H390" s="63"/>
      <c r="I390" s="68"/>
      <c r="J390" s="63"/>
      <c r="K390" s="63"/>
      <c r="L390" s="63"/>
      <c r="M390" s="63"/>
      <c r="N390" s="63"/>
      <c r="O390" s="68"/>
      <c r="P390" s="63"/>
      <c r="Q390" s="63"/>
      <c r="R390" s="63"/>
      <c r="S390" s="69"/>
      <c r="T390" s="70"/>
      <c r="U390" s="63"/>
    </row>
    <row r="391" spans="5:21" ht="15.75" customHeight="1" x14ac:dyDescent="0.3">
      <c r="E391" s="63"/>
      <c r="F391" s="72"/>
      <c r="H391" s="63"/>
      <c r="I391" s="68"/>
      <c r="J391" s="63"/>
      <c r="K391" s="63"/>
      <c r="L391" s="63"/>
      <c r="M391" s="63"/>
      <c r="N391" s="63"/>
      <c r="O391" s="68"/>
      <c r="P391" s="63"/>
      <c r="Q391" s="63"/>
      <c r="R391" s="63"/>
      <c r="S391" s="69"/>
      <c r="T391" s="70"/>
      <c r="U391" s="63"/>
    </row>
    <row r="392" spans="5:21" ht="15.75" customHeight="1" x14ac:dyDescent="0.3">
      <c r="E392" s="63"/>
      <c r="F392" s="72"/>
      <c r="H392" s="63"/>
      <c r="I392" s="68"/>
      <c r="J392" s="63"/>
      <c r="K392" s="63"/>
      <c r="L392" s="63"/>
      <c r="M392" s="63"/>
      <c r="N392" s="63"/>
      <c r="O392" s="68"/>
      <c r="P392" s="63"/>
      <c r="Q392" s="63"/>
      <c r="R392" s="63"/>
      <c r="S392" s="69"/>
      <c r="T392" s="70"/>
      <c r="U392" s="63"/>
    </row>
    <row r="393" spans="5:21" ht="15.75" customHeight="1" x14ac:dyDescent="0.3">
      <c r="E393" s="63"/>
      <c r="F393" s="72"/>
      <c r="H393" s="63"/>
      <c r="I393" s="68"/>
      <c r="J393" s="63"/>
      <c r="K393" s="63"/>
      <c r="L393" s="63"/>
      <c r="M393" s="63"/>
      <c r="N393" s="63"/>
      <c r="O393" s="68"/>
      <c r="P393" s="63"/>
      <c r="Q393" s="63"/>
      <c r="R393" s="63"/>
      <c r="S393" s="69"/>
      <c r="T393" s="70"/>
      <c r="U393" s="63"/>
    </row>
    <row r="394" spans="5:21" ht="15.75" customHeight="1" x14ac:dyDescent="0.3">
      <c r="E394" s="63"/>
      <c r="F394" s="72"/>
      <c r="H394" s="63"/>
      <c r="I394" s="68"/>
      <c r="J394" s="63"/>
      <c r="K394" s="63"/>
      <c r="L394" s="63"/>
      <c r="M394" s="63"/>
      <c r="N394" s="63"/>
      <c r="O394" s="68"/>
      <c r="P394" s="63"/>
      <c r="Q394" s="63"/>
      <c r="R394" s="63"/>
      <c r="S394" s="69"/>
      <c r="T394" s="70"/>
      <c r="U394" s="63"/>
    </row>
    <row r="395" spans="5:21" ht="15.75" customHeight="1" x14ac:dyDescent="0.3">
      <c r="E395" s="63"/>
      <c r="F395" s="72"/>
      <c r="H395" s="63"/>
      <c r="I395" s="68"/>
      <c r="J395" s="63"/>
      <c r="K395" s="63"/>
      <c r="L395" s="63"/>
      <c r="M395" s="63"/>
      <c r="N395" s="63"/>
      <c r="O395" s="68"/>
      <c r="P395" s="63"/>
      <c r="Q395" s="63"/>
      <c r="R395" s="63"/>
      <c r="S395" s="69"/>
      <c r="T395" s="70"/>
      <c r="U395" s="63"/>
    </row>
    <row r="396" spans="5:21" ht="15.75" customHeight="1" x14ac:dyDescent="0.3">
      <c r="E396" s="63"/>
      <c r="F396" s="72"/>
      <c r="H396" s="63"/>
      <c r="I396" s="68"/>
      <c r="J396" s="63"/>
      <c r="K396" s="63"/>
      <c r="L396" s="63"/>
      <c r="M396" s="63"/>
      <c r="N396" s="63"/>
      <c r="O396" s="68"/>
      <c r="P396" s="63"/>
      <c r="Q396" s="63"/>
      <c r="R396" s="63"/>
      <c r="S396" s="69"/>
      <c r="T396" s="70"/>
      <c r="U396" s="63"/>
    </row>
    <row r="397" spans="5:21" ht="15.75" customHeight="1" x14ac:dyDescent="0.3">
      <c r="E397" s="63"/>
      <c r="F397" s="72"/>
      <c r="H397" s="63"/>
      <c r="I397" s="68"/>
      <c r="J397" s="63"/>
      <c r="K397" s="63"/>
      <c r="L397" s="63"/>
      <c r="M397" s="63"/>
      <c r="N397" s="63"/>
      <c r="O397" s="68"/>
      <c r="P397" s="63"/>
      <c r="Q397" s="63"/>
      <c r="R397" s="63"/>
      <c r="S397" s="69"/>
      <c r="T397" s="70"/>
      <c r="U397" s="63"/>
    </row>
    <row r="398" spans="5:21" ht="15.75" customHeight="1" x14ac:dyDescent="0.3">
      <c r="E398" s="63"/>
      <c r="F398" s="72"/>
      <c r="H398" s="63"/>
      <c r="I398" s="68"/>
      <c r="J398" s="63"/>
      <c r="K398" s="63"/>
      <c r="L398" s="63"/>
      <c r="M398" s="63"/>
      <c r="N398" s="63"/>
      <c r="O398" s="68"/>
      <c r="P398" s="63"/>
      <c r="Q398" s="63"/>
      <c r="R398" s="63"/>
      <c r="S398" s="69"/>
      <c r="T398" s="70"/>
      <c r="U398" s="63"/>
    </row>
    <row r="399" spans="5:21" ht="15.75" customHeight="1" x14ac:dyDescent="0.3">
      <c r="E399" s="63"/>
      <c r="F399" s="72"/>
      <c r="H399" s="63"/>
      <c r="I399" s="68"/>
      <c r="J399" s="63"/>
      <c r="K399" s="63"/>
      <c r="L399" s="63"/>
      <c r="M399" s="63"/>
      <c r="N399" s="63"/>
      <c r="O399" s="68"/>
      <c r="P399" s="63"/>
      <c r="Q399" s="63"/>
      <c r="R399" s="63"/>
      <c r="S399" s="69"/>
      <c r="T399" s="70"/>
      <c r="U399" s="63"/>
    </row>
    <row r="400" spans="5:21" ht="15.75" customHeight="1" x14ac:dyDescent="0.3">
      <c r="E400" s="63"/>
      <c r="F400" s="72"/>
      <c r="H400" s="63"/>
      <c r="I400" s="68"/>
      <c r="J400" s="63"/>
      <c r="K400" s="63"/>
      <c r="L400" s="63"/>
      <c r="M400" s="63"/>
      <c r="N400" s="63"/>
      <c r="O400" s="68"/>
      <c r="P400" s="63"/>
      <c r="Q400" s="63"/>
      <c r="R400" s="63"/>
      <c r="S400" s="69"/>
      <c r="T400" s="70"/>
      <c r="U400" s="63"/>
    </row>
    <row r="401" spans="5:21" ht="15.75" customHeight="1" x14ac:dyDescent="0.3">
      <c r="E401" s="63"/>
      <c r="F401" s="72"/>
      <c r="H401" s="63"/>
      <c r="I401" s="68"/>
      <c r="J401" s="63"/>
      <c r="K401" s="63"/>
      <c r="L401" s="63"/>
      <c r="M401" s="63"/>
      <c r="N401" s="63"/>
      <c r="O401" s="68"/>
      <c r="P401" s="63"/>
      <c r="Q401" s="63"/>
      <c r="R401" s="63"/>
      <c r="S401" s="69"/>
      <c r="T401" s="70"/>
      <c r="U401" s="63"/>
    </row>
    <row r="402" spans="5:21" ht="15.75" customHeight="1" x14ac:dyDescent="0.3">
      <c r="E402" s="63"/>
      <c r="F402" s="72"/>
      <c r="H402" s="63"/>
      <c r="I402" s="68"/>
      <c r="J402" s="63"/>
      <c r="K402" s="63"/>
      <c r="L402" s="63"/>
      <c r="M402" s="63"/>
      <c r="N402" s="63"/>
      <c r="O402" s="68"/>
      <c r="P402" s="63"/>
      <c r="Q402" s="63"/>
      <c r="R402" s="63"/>
      <c r="S402" s="69"/>
      <c r="T402" s="70"/>
      <c r="U402" s="63"/>
    </row>
    <row r="403" spans="5:21" ht="15.75" customHeight="1" x14ac:dyDescent="0.3">
      <c r="E403" s="63"/>
      <c r="F403" s="72"/>
      <c r="H403" s="63"/>
      <c r="I403" s="68"/>
      <c r="J403" s="63"/>
      <c r="K403" s="63"/>
      <c r="L403" s="63"/>
      <c r="M403" s="63"/>
      <c r="N403" s="63"/>
      <c r="O403" s="68"/>
      <c r="P403" s="63"/>
      <c r="Q403" s="63"/>
      <c r="R403" s="63"/>
      <c r="S403" s="69"/>
      <c r="T403" s="70"/>
      <c r="U403" s="63"/>
    </row>
    <row r="404" spans="5:21" ht="15.75" customHeight="1" x14ac:dyDescent="0.3">
      <c r="E404" s="63"/>
      <c r="F404" s="72"/>
      <c r="H404" s="63"/>
      <c r="I404" s="68"/>
      <c r="J404" s="63"/>
      <c r="K404" s="63"/>
      <c r="L404" s="63"/>
      <c r="M404" s="63"/>
      <c r="N404" s="63"/>
      <c r="O404" s="68"/>
      <c r="P404" s="63"/>
      <c r="Q404" s="63"/>
      <c r="R404" s="63"/>
      <c r="S404" s="69"/>
      <c r="T404" s="70"/>
      <c r="U404" s="63"/>
    </row>
    <row r="405" spans="5:21" ht="15.75" customHeight="1" x14ac:dyDescent="0.3">
      <c r="E405" s="63"/>
      <c r="F405" s="72"/>
      <c r="H405" s="63"/>
      <c r="I405" s="68"/>
      <c r="J405" s="63"/>
      <c r="K405" s="63"/>
      <c r="L405" s="63"/>
      <c r="M405" s="63"/>
      <c r="N405" s="63"/>
      <c r="O405" s="68"/>
      <c r="P405" s="63"/>
      <c r="Q405" s="63"/>
      <c r="R405" s="63"/>
      <c r="S405" s="69"/>
      <c r="T405" s="70"/>
      <c r="U405" s="63"/>
    </row>
    <row r="406" spans="5:21" ht="15.75" customHeight="1" x14ac:dyDescent="0.3">
      <c r="E406" s="63"/>
      <c r="F406" s="72"/>
      <c r="H406" s="63"/>
      <c r="I406" s="68"/>
      <c r="J406" s="63"/>
      <c r="K406" s="63"/>
      <c r="L406" s="63"/>
      <c r="M406" s="63"/>
      <c r="N406" s="63"/>
      <c r="O406" s="68"/>
      <c r="P406" s="63"/>
      <c r="Q406" s="63"/>
      <c r="R406" s="63"/>
      <c r="S406" s="69"/>
      <c r="T406" s="70"/>
      <c r="U406" s="63"/>
    </row>
    <row r="407" spans="5:21" ht="15.75" customHeight="1" x14ac:dyDescent="0.3">
      <c r="E407" s="63"/>
      <c r="F407" s="72"/>
      <c r="H407" s="63"/>
      <c r="I407" s="68"/>
      <c r="J407" s="63"/>
      <c r="K407" s="63"/>
      <c r="L407" s="63"/>
      <c r="M407" s="63"/>
      <c r="N407" s="63"/>
      <c r="O407" s="68"/>
      <c r="P407" s="63"/>
      <c r="Q407" s="63"/>
      <c r="R407" s="63"/>
      <c r="S407" s="69"/>
      <c r="T407" s="70"/>
      <c r="U407" s="63"/>
    </row>
    <row r="408" spans="5:21" ht="15.75" customHeight="1" x14ac:dyDescent="0.3">
      <c r="E408" s="63"/>
      <c r="F408" s="72"/>
      <c r="H408" s="63"/>
      <c r="I408" s="68"/>
      <c r="J408" s="63"/>
      <c r="K408" s="63"/>
      <c r="L408" s="63"/>
      <c r="M408" s="63"/>
      <c r="N408" s="63"/>
      <c r="O408" s="68"/>
      <c r="P408" s="63"/>
      <c r="Q408" s="63"/>
      <c r="R408" s="63"/>
      <c r="S408" s="69"/>
      <c r="T408" s="70"/>
      <c r="U408" s="63"/>
    </row>
    <row r="409" spans="5:21" ht="15.75" customHeight="1" x14ac:dyDescent="0.3">
      <c r="E409" s="63"/>
      <c r="F409" s="72"/>
      <c r="H409" s="63"/>
      <c r="I409" s="68"/>
      <c r="J409" s="63"/>
      <c r="K409" s="63"/>
      <c r="L409" s="63"/>
      <c r="M409" s="63"/>
      <c r="N409" s="63"/>
      <c r="O409" s="68"/>
      <c r="P409" s="63"/>
      <c r="Q409" s="63"/>
      <c r="R409" s="63"/>
      <c r="S409" s="69"/>
      <c r="T409" s="70"/>
      <c r="U409" s="63"/>
    </row>
    <row r="410" spans="5:21" ht="15.75" customHeight="1" x14ac:dyDescent="0.3">
      <c r="E410" s="63"/>
      <c r="F410" s="72"/>
      <c r="H410" s="63"/>
      <c r="I410" s="68"/>
      <c r="J410" s="63"/>
      <c r="K410" s="63"/>
      <c r="L410" s="63"/>
      <c r="M410" s="63"/>
      <c r="N410" s="63"/>
      <c r="O410" s="68"/>
      <c r="P410" s="63"/>
      <c r="Q410" s="63"/>
      <c r="R410" s="63"/>
      <c r="S410" s="69"/>
      <c r="T410" s="70"/>
      <c r="U410" s="63"/>
    </row>
    <row r="411" spans="5:21" ht="15.75" customHeight="1" x14ac:dyDescent="0.3">
      <c r="E411" s="63"/>
      <c r="F411" s="72"/>
      <c r="H411" s="63"/>
      <c r="I411" s="68"/>
      <c r="J411" s="63"/>
      <c r="K411" s="63"/>
      <c r="L411" s="63"/>
      <c r="M411" s="63"/>
      <c r="N411" s="63"/>
      <c r="O411" s="68"/>
      <c r="P411" s="63"/>
      <c r="Q411" s="63"/>
      <c r="R411" s="63"/>
      <c r="S411" s="69"/>
      <c r="T411" s="70"/>
      <c r="U411" s="63"/>
    </row>
    <row r="412" spans="5:21" ht="15.75" customHeight="1" x14ac:dyDescent="0.3">
      <c r="E412" s="63"/>
      <c r="F412" s="72"/>
      <c r="H412" s="63"/>
      <c r="I412" s="68"/>
      <c r="J412" s="63"/>
      <c r="K412" s="63"/>
      <c r="L412" s="63"/>
      <c r="M412" s="63"/>
      <c r="N412" s="63"/>
      <c r="O412" s="68"/>
      <c r="P412" s="63"/>
      <c r="Q412" s="63"/>
      <c r="R412" s="63"/>
      <c r="S412" s="69"/>
      <c r="T412" s="70"/>
      <c r="U412" s="63"/>
    </row>
    <row r="413" spans="5:21" ht="15.75" customHeight="1" x14ac:dyDescent="0.3">
      <c r="E413" s="63"/>
      <c r="F413" s="72"/>
      <c r="H413" s="63"/>
      <c r="I413" s="68"/>
      <c r="J413" s="63"/>
      <c r="K413" s="63"/>
      <c r="L413" s="63"/>
      <c r="M413" s="63"/>
      <c r="N413" s="63"/>
      <c r="O413" s="68"/>
      <c r="P413" s="63"/>
      <c r="Q413" s="63"/>
      <c r="R413" s="63"/>
      <c r="S413" s="69"/>
      <c r="T413" s="70"/>
      <c r="U413" s="63"/>
    </row>
    <row r="414" spans="5:21" ht="15.75" customHeight="1" x14ac:dyDescent="0.3">
      <c r="E414" s="63"/>
      <c r="F414" s="72"/>
      <c r="H414" s="63"/>
      <c r="I414" s="68"/>
      <c r="J414" s="63"/>
      <c r="K414" s="63"/>
      <c r="L414" s="63"/>
      <c r="M414" s="63"/>
      <c r="N414" s="63"/>
      <c r="O414" s="68"/>
      <c r="P414" s="63"/>
      <c r="Q414" s="63"/>
      <c r="R414" s="63"/>
      <c r="S414" s="69"/>
      <c r="T414" s="70"/>
      <c r="U414" s="63"/>
    </row>
    <row r="415" spans="5:21" ht="15.75" customHeight="1" x14ac:dyDescent="0.3">
      <c r="E415" s="63"/>
      <c r="F415" s="72"/>
      <c r="H415" s="63"/>
      <c r="I415" s="68"/>
      <c r="J415" s="63"/>
      <c r="K415" s="63"/>
      <c r="L415" s="63"/>
      <c r="M415" s="63"/>
      <c r="N415" s="63"/>
      <c r="O415" s="68"/>
      <c r="P415" s="63"/>
      <c r="Q415" s="63"/>
      <c r="R415" s="63"/>
      <c r="S415" s="69"/>
      <c r="T415" s="70"/>
      <c r="U415" s="63"/>
    </row>
    <row r="416" spans="5:21" ht="15.75" customHeight="1" x14ac:dyDescent="0.3">
      <c r="E416" s="63"/>
      <c r="F416" s="72"/>
      <c r="H416" s="63"/>
      <c r="I416" s="68"/>
      <c r="J416" s="63"/>
      <c r="K416" s="63"/>
      <c r="L416" s="63"/>
      <c r="M416" s="63"/>
      <c r="N416" s="63"/>
      <c r="O416" s="68"/>
      <c r="P416" s="63"/>
      <c r="Q416" s="63"/>
      <c r="R416" s="63"/>
      <c r="S416" s="69"/>
      <c r="T416" s="70"/>
      <c r="U416" s="63"/>
    </row>
    <row r="417" spans="5:21" ht="15.75" customHeight="1" x14ac:dyDescent="0.3">
      <c r="E417" s="63"/>
      <c r="F417" s="72"/>
      <c r="H417" s="63"/>
      <c r="I417" s="68"/>
      <c r="J417" s="63"/>
      <c r="K417" s="63"/>
      <c r="L417" s="63"/>
      <c r="M417" s="63"/>
      <c r="N417" s="63"/>
      <c r="O417" s="68"/>
      <c r="P417" s="63"/>
      <c r="Q417" s="63"/>
      <c r="R417" s="63"/>
      <c r="S417" s="69"/>
      <c r="T417" s="70"/>
      <c r="U417" s="63"/>
    </row>
    <row r="418" spans="5:21" ht="15.75" customHeight="1" x14ac:dyDescent="0.3">
      <c r="E418" s="63"/>
      <c r="F418" s="72"/>
      <c r="H418" s="63"/>
      <c r="I418" s="68"/>
      <c r="J418" s="63"/>
      <c r="K418" s="63"/>
      <c r="L418" s="63"/>
      <c r="M418" s="63"/>
      <c r="N418" s="63"/>
      <c r="O418" s="68"/>
      <c r="P418" s="63"/>
      <c r="Q418" s="63"/>
      <c r="R418" s="63"/>
      <c r="S418" s="69"/>
      <c r="T418" s="70"/>
      <c r="U418" s="63"/>
    </row>
    <row r="419" spans="5:21" ht="15.75" customHeight="1" x14ac:dyDescent="0.3">
      <c r="E419" s="63"/>
      <c r="F419" s="72"/>
      <c r="H419" s="63"/>
      <c r="I419" s="68"/>
      <c r="J419" s="63"/>
      <c r="K419" s="63"/>
      <c r="L419" s="63"/>
      <c r="M419" s="63"/>
      <c r="N419" s="63"/>
      <c r="O419" s="68"/>
      <c r="P419" s="63"/>
      <c r="Q419" s="63"/>
      <c r="R419" s="63"/>
      <c r="S419" s="69"/>
      <c r="T419" s="70"/>
      <c r="U419" s="63"/>
    </row>
    <row r="420" spans="5:21" ht="15.75" customHeight="1" x14ac:dyDescent="0.3">
      <c r="E420" s="63"/>
      <c r="F420" s="72"/>
      <c r="H420" s="63"/>
      <c r="I420" s="68"/>
      <c r="J420" s="63"/>
      <c r="K420" s="63"/>
      <c r="L420" s="63"/>
      <c r="M420" s="63"/>
      <c r="N420" s="63"/>
      <c r="O420" s="68"/>
      <c r="P420" s="63"/>
      <c r="Q420" s="63"/>
      <c r="R420" s="63"/>
      <c r="S420" s="69"/>
      <c r="T420" s="70"/>
      <c r="U420" s="63"/>
    </row>
    <row r="421" spans="5:21" ht="15.75" customHeight="1" x14ac:dyDescent="0.3">
      <c r="E421" s="63"/>
      <c r="F421" s="72"/>
      <c r="H421" s="63"/>
      <c r="I421" s="68"/>
      <c r="J421" s="63"/>
      <c r="K421" s="63"/>
      <c r="L421" s="63"/>
      <c r="M421" s="63"/>
      <c r="N421" s="63"/>
      <c r="O421" s="68"/>
      <c r="P421" s="63"/>
      <c r="Q421" s="63"/>
      <c r="R421" s="63"/>
      <c r="S421" s="69"/>
      <c r="T421" s="70"/>
      <c r="U421" s="63"/>
    </row>
    <row r="422" spans="5:21" ht="15.75" customHeight="1" x14ac:dyDescent="0.3">
      <c r="E422" s="63"/>
      <c r="F422" s="72"/>
      <c r="H422" s="63"/>
      <c r="I422" s="68"/>
      <c r="J422" s="63"/>
      <c r="K422" s="63"/>
      <c r="L422" s="63"/>
      <c r="M422" s="63"/>
      <c r="N422" s="63"/>
      <c r="O422" s="68"/>
      <c r="P422" s="63"/>
      <c r="Q422" s="63"/>
      <c r="R422" s="63"/>
      <c r="S422" s="69"/>
      <c r="T422" s="70"/>
      <c r="U422" s="63"/>
    </row>
    <row r="423" spans="5:21" ht="15.75" customHeight="1" x14ac:dyDescent="0.3">
      <c r="E423" s="63"/>
      <c r="F423" s="72"/>
      <c r="H423" s="63"/>
      <c r="I423" s="68"/>
      <c r="J423" s="63"/>
      <c r="K423" s="63"/>
      <c r="L423" s="63"/>
      <c r="M423" s="63"/>
      <c r="N423" s="63"/>
      <c r="O423" s="68"/>
      <c r="P423" s="63"/>
      <c r="Q423" s="63"/>
      <c r="R423" s="63"/>
      <c r="S423" s="69"/>
      <c r="T423" s="70"/>
      <c r="U423" s="63"/>
    </row>
    <row r="424" spans="5:21" ht="15.75" customHeight="1" x14ac:dyDescent="0.3">
      <c r="E424" s="63"/>
      <c r="F424" s="72"/>
      <c r="H424" s="63"/>
      <c r="I424" s="68"/>
      <c r="J424" s="63"/>
      <c r="K424" s="63"/>
      <c r="L424" s="63"/>
      <c r="M424" s="63"/>
      <c r="N424" s="63"/>
      <c r="O424" s="68"/>
      <c r="P424" s="63"/>
      <c r="Q424" s="63"/>
      <c r="R424" s="63"/>
      <c r="S424" s="69"/>
      <c r="T424" s="70"/>
      <c r="U424" s="63"/>
    </row>
    <row r="425" spans="5:21" ht="15.75" customHeight="1" x14ac:dyDescent="0.3">
      <c r="E425" s="63"/>
      <c r="F425" s="72"/>
      <c r="H425" s="63"/>
      <c r="I425" s="68"/>
      <c r="J425" s="63"/>
      <c r="K425" s="63"/>
      <c r="L425" s="63"/>
      <c r="M425" s="63"/>
      <c r="N425" s="63"/>
      <c r="O425" s="68"/>
      <c r="P425" s="63"/>
      <c r="Q425" s="63"/>
      <c r="R425" s="63"/>
      <c r="S425" s="69"/>
      <c r="T425" s="70"/>
      <c r="U425" s="63"/>
    </row>
    <row r="426" spans="5:21" ht="15.75" customHeight="1" x14ac:dyDescent="0.3">
      <c r="E426" s="63"/>
      <c r="F426" s="72"/>
      <c r="H426" s="63"/>
      <c r="I426" s="68"/>
      <c r="J426" s="63"/>
      <c r="K426" s="63"/>
      <c r="L426" s="63"/>
      <c r="M426" s="63"/>
      <c r="N426" s="63"/>
      <c r="O426" s="68"/>
      <c r="P426" s="63"/>
      <c r="Q426" s="63"/>
      <c r="R426" s="63"/>
      <c r="S426" s="69"/>
      <c r="T426" s="70"/>
      <c r="U426" s="63"/>
    </row>
    <row r="427" spans="5:21" ht="15.75" customHeight="1" x14ac:dyDescent="0.3">
      <c r="E427" s="63"/>
      <c r="F427" s="72"/>
      <c r="H427" s="63"/>
      <c r="I427" s="68"/>
      <c r="J427" s="63"/>
      <c r="K427" s="63"/>
      <c r="L427" s="63"/>
      <c r="M427" s="63"/>
      <c r="N427" s="63"/>
      <c r="O427" s="68"/>
      <c r="P427" s="63"/>
      <c r="Q427" s="63"/>
      <c r="R427" s="63"/>
      <c r="S427" s="69"/>
      <c r="T427" s="70"/>
      <c r="U427" s="63"/>
    </row>
    <row r="428" spans="5:21" ht="15.75" customHeight="1" x14ac:dyDescent="0.3">
      <c r="E428" s="63"/>
      <c r="F428" s="72"/>
      <c r="H428" s="63"/>
      <c r="I428" s="68"/>
      <c r="J428" s="63"/>
      <c r="K428" s="63"/>
      <c r="L428" s="63"/>
      <c r="M428" s="63"/>
      <c r="N428" s="63"/>
      <c r="O428" s="68"/>
      <c r="P428" s="63"/>
      <c r="Q428" s="63"/>
      <c r="R428" s="63"/>
      <c r="S428" s="69"/>
      <c r="T428" s="70"/>
      <c r="U428" s="63"/>
    </row>
    <row r="429" spans="5:21" ht="15.75" customHeight="1" x14ac:dyDescent="0.3">
      <c r="E429" s="63"/>
      <c r="F429" s="72"/>
      <c r="H429" s="63"/>
      <c r="I429" s="68"/>
      <c r="J429" s="63"/>
      <c r="K429" s="63"/>
      <c r="L429" s="63"/>
      <c r="M429" s="63"/>
      <c r="N429" s="63"/>
      <c r="O429" s="68"/>
      <c r="P429" s="63"/>
      <c r="Q429" s="63"/>
      <c r="R429" s="63"/>
      <c r="S429" s="69"/>
      <c r="T429" s="70"/>
      <c r="U429" s="63"/>
    </row>
    <row r="430" spans="5:21" ht="15.75" customHeight="1" x14ac:dyDescent="0.3">
      <c r="E430" s="63"/>
      <c r="F430" s="72"/>
      <c r="H430" s="63"/>
      <c r="I430" s="68"/>
      <c r="J430" s="63"/>
      <c r="K430" s="63"/>
      <c r="L430" s="63"/>
      <c r="M430" s="63"/>
      <c r="N430" s="63"/>
      <c r="O430" s="68"/>
      <c r="P430" s="63"/>
      <c r="Q430" s="63"/>
      <c r="R430" s="63"/>
      <c r="S430" s="69"/>
      <c r="T430" s="70"/>
      <c r="U430" s="63"/>
    </row>
    <row r="431" spans="5:21" ht="15.75" customHeight="1" x14ac:dyDescent="0.3">
      <c r="E431" s="63"/>
      <c r="F431" s="72"/>
      <c r="H431" s="63"/>
      <c r="I431" s="68"/>
      <c r="J431" s="63"/>
      <c r="K431" s="63"/>
      <c r="L431" s="63"/>
      <c r="M431" s="63"/>
      <c r="N431" s="63"/>
      <c r="O431" s="68"/>
      <c r="P431" s="63"/>
      <c r="Q431" s="63"/>
      <c r="R431" s="63"/>
      <c r="S431" s="69"/>
      <c r="T431" s="70"/>
      <c r="U431" s="63"/>
    </row>
    <row r="432" spans="5:21" ht="15.75" customHeight="1" x14ac:dyDescent="0.3">
      <c r="E432" s="63"/>
      <c r="F432" s="72"/>
      <c r="H432" s="63"/>
      <c r="I432" s="68"/>
      <c r="J432" s="63"/>
      <c r="K432" s="63"/>
      <c r="L432" s="63"/>
      <c r="M432" s="63"/>
      <c r="N432" s="63"/>
      <c r="O432" s="68"/>
      <c r="P432" s="63"/>
      <c r="Q432" s="63"/>
      <c r="R432" s="63"/>
      <c r="S432" s="69"/>
      <c r="T432" s="70"/>
      <c r="U432" s="63"/>
    </row>
    <row r="433" spans="5:21" ht="15.75" customHeight="1" x14ac:dyDescent="0.3">
      <c r="E433" s="63"/>
      <c r="F433" s="72"/>
      <c r="H433" s="63"/>
      <c r="I433" s="68"/>
      <c r="J433" s="63"/>
      <c r="K433" s="63"/>
      <c r="L433" s="63"/>
      <c r="M433" s="63"/>
      <c r="N433" s="63"/>
      <c r="O433" s="68"/>
      <c r="P433" s="63"/>
      <c r="Q433" s="63"/>
      <c r="R433" s="63"/>
      <c r="S433" s="69"/>
      <c r="T433" s="70"/>
      <c r="U433" s="63"/>
    </row>
    <row r="434" spans="5:21" ht="15.75" customHeight="1" x14ac:dyDescent="0.3">
      <c r="E434" s="63"/>
      <c r="F434" s="72"/>
      <c r="H434" s="63"/>
      <c r="I434" s="68"/>
      <c r="J434" s="63"/>
      <c r="K434" s="63"/>
      <c r="L434" s="63"/>
      <c r="M434" s="63"/>
      <c r="N434" s="63"/>
      <c r="O434" s="68"/>
      <c r="P434" s="63"/>
      <c r="Q434" s="63"/>
      <c r="R434" s="63"/>
      <c r="S434" s="69"/>
      <c r="T434" s="70"/>
      <c r="U434" s="63"/>
    </row>
    <row r="435" spans="5:21" ht="15.75" customHeight="1" x14ac:dyDescent="0.3">
      <c r="E435" s="63"/>
      <c r="F435" s="72"/>
      <c r="H435" s="63"/>
      <c r="I435" s="68"/>
      <c r="J435" s="63"/>
      <c r="K435" s="63"/>
      <c r="L435" s="63"/>
      <c r="M435" s="63"/>
      <c r="N435" s="63"/>
      <c r="O435" s="68"/>
      <c r="P435" s="63"/>
      <c r="Q435" s="63"/>
      <c r="R435" s="63"/>
      <c r="S435" s="69"/>
      <c r="T435" s="70"/>
      <c r="U435" s="63"/>
    </row>
    <row r="436" spans="5:21" ht="15.75" customHeight="1" x14ac:dyDescent="0.3">
      <c r="E436" s="63"/>
      <c r="F436" s="72"/>
      <c r="H436" s="63"/>
      <c r="I436" s="68"/>
      <c r="J436" s="63"/>
      <c r="K436" s="63"/>
      <c r="L436" s="63"/>
      <c r="M436" s="63"/>
      <c r="N436" s="63"/>
      <c r="O436" s="68"/>
      <c r="P436" s="63"/>
      <c r="Q436" s="63"/>
      <c r="R436" s="63"/>
      <c r="S436" s="69"/>
      <c r="T436" s="70"/>
      <c r="U436" s="63"/>
    </row>
    <row r="437" spans="5:21" ht="15.75" customHeight="1" x14ac:dyDescent="0.3">
      <c r="E437" s="63"/>
      <c r="F437" s="72"/>
      <c r="H437" s="63"/>
      <c r="I437" s="68"/>
      <c r="J437" s="63"/>
      <c r="K437" s="63"/>
      <c r="L437" s="63"/>
      <c r="M437" s="63"/>
      <c r="N437" s="63"/>
      <c r="O437" s="68"/>
      <c r="P437" s="63"/>
      <c r="Q437" s="63"/>
      <c r="R437" s="63"/>
      <c r="S437" s="69"/>
      <c r="T437" s="70"/>
      <c r="U437" s="63"/>
    </row>
    <row r="438" spans="5:21" ht="15.75" customHeight="1" x14ac:dyDescent="0.3">
      <c r="E438" s="63"/>
      <c r="F438" s="72"/>
      <c r="H438" s="63"/>
      <c r="I438" s="68"/>
      <c r="J438" s="63"/>
      <c r="K438" s="63"/>
      <c r="L438" s="63"/>
      <c r="M438" s="63"/>
      <c r="N438" s="63"/>
      <c r="O438" s="68"/>
      <c r="P438" s="63"/>
      <c r="Q438" s="63"/>
      <c r="R438" s="63"/>
      <c r="S438" s="69"/>
      <c r="T438" s="70"/>
      <c r="U438" s="63"/>
    </row>
    <row r="439" spans="5:21" ht="15.75" customHeight="1" x14ac:dyDescent="0.3">
      <c r="E439" s="63"/>
      <c r="F439" s="72"/>
      <c r="H439" s="63"/>
      <c r="I439" s="68"/>
      <c r="J439" s="63"/>
      <c r="K439" s="63"/>
      <c r="L439" s="63"/>
      <c r="M439" s="63"/>
      <c r="N439" s="63"/>
      <c r="O439" s="68"/>
      <c r="P439" s="63"/>
      <c r="Q439" s="63"/>
      <c r="R439" s="63"/>
      <c r="S439" s="69"/>
      <c r="T439" s="70"/>
      <c r="U439" s="63"/>
    </row>
    <row r="440" spans="5:21" ht="15.75" customHeight="1" x14ac:dyDescent="0.3">
      <c r="E440" s="63"/>
      <c r="F440" s="72"/>
      <c r="H440" s="63"/>
      <c r="I440" s="68"/>
      <c r="J440" s="63"/>
      <c r="K440" s="63"/>
      <c r="L440" s="63"/>
      <c r="M440" s="63"/>
      <c r="N440" s="63"/>
      <c r="O440" s="68"/>
      <c r="P440" s="63"/>
      <c r="Q440" s="63"/>
      <c r="R440" s="63"/>
      <c r="S440" s="69"/>
      <c r="T440" s="70"/>
      <c r="U440" s="63"/>
    </row>
    <row r="441" spans="5:21" ht="15.75" customHeight="1" x14ac:dyDescent="0.3">
      <c r="E441" s="63"/>
      <c r="F441" s="72"/>
      <c r="H441" s="63"/>
      <c r="I441" s="68"/>
      <c r="J441" s="63"/>
      <c r="K441" s="63"/>
      <c r="L441" s="63"/>
      <c r="M441" s="63"/>
      <c r="N441" s="63"/>
      <c r="O441" s="68"/>
      <c r="P441" s="63"/>
      <c r="Q441" s="63"/>
      <c r="R441" s="63"/>
      <c r="S441" s="69"/>
      <c r="T441" s="70"/>
      <c r="U441" s="63"/>
    </row>
    <row r="442" spans="5:21" ht="15.75" customHeight="1" x14ac:dyDescent="0.3">
      <c r="E442" s="63"/>
      <c r="F442" s="72"/>
      <c r="H442" s="63"/>
      <c r="I442" s="68"/>
      <c r="J442" s="63"/>
      <c r="K442" s="63"/>
      <c r="L442" s="63"/>
      <c r="M442" s="63"/>
      <c r="N442" s="63"/>
      <c r="O442" s="68"/>
      <c r="P442" s="63"/>
      <c r="Q442" s="63"/>
      <c r="R442" s="63"/>
      <c r="S442" s="69"/>
      <c r="T442" s="70"/>
      <c r="U442" s="63"/>
    </row>
    <row r="443" spans="5:21" ht="15.75" customHeight="1" x14ac:dyDescent="0.3">
      <c r="E443" s="63"/>
      <c r="F443" s="72"/>
      <c r="H443" s="63"/>
      <c r="I443" s="68"/>
      <c r="J443" s="63"/>
      <c r="K443" s="63"/>
      <c r="L443" s="63"/>
      <c r="M443" s="63"/>
      <c r="N443" s="63"/>
      <c r="O443" s="68"/>
      <c r="P443" s="63"/>
      <c r="Q443" s="63"/>
      <c r="R443" s="63"/>
      <c r="S443" s="69"/>
      <c r="T443" s="70"/>
      <c r="U443" s="63"/>
    </row>
    <row r="444" spans="5:21" ht="15.75" customHeight="1" x14ac:dyDescent="0.3">
      <c r="E444" s="63"/>
      <c r="F444" s="72"/>
      <c r="H444" s="63"/>
      <c r="I444" s="68"/>
      <c r="J444" s="63"/>
      <c r="K444" s="63"/>
      <c r="L444" s="63"/>
      <c r="M444" s="63"/>
      <c r="N444" s="63"/>
      <c r="O444" s="68"/>
      <c r="P444" s="63"/>
      <c r="Q444" s="63"/>
      <c r="R444" s="63"/>
      <c r="S444" s="69"/>
      <c r="T444" s="70"/>
      <c r="U444" s="63"/>
    </row>
    <row r="445" spans="5:21" ht="15.75" customHeight="1" x14ac:dyDescent="0.3">
      <c r="E445" s="63"/>
      <c r="F445" s="72"/>
      <c r="H445" s="63"/>
      <c r="I445" s="68"/>
      <c r="J445" s="63"/>
      <c r="K445" s="63"/>
      <c r="L445" s="63"/>
      <c r="M445" s="63"/>
      <c r="N445" s="63"/>
      <c r="O445" s="68"/>
      <c r="P445" s="63"/>
      <c r="Q445" s="63"/>
      <c r="R445" s="63"/>
      <c r="S445" s="69"/>
      <c r="T445" s="70"/>
      <c r="U445" s="63"/>
    </row>
    <row r="446" spans="5:21" ht="15.75" customHeight="1" x14ac:dyDescent="0.3">
      <c r="E446" s="63"/>
      <c r="F446" s="72"/>
      <c r="H446" s="63"/>
      <c r="I446" s="68"/>
      <c r="J446" s="63"/>
      <c r="K446" s="63"/>
      <c r="L446" s="63"/>
      <c r="M446" s="63"/>
      <c r="N446" s="63"/>
      <c r="O446" s="68"/>
      <c r="P446" s="63"/>
      <c r="Q446" s="63"/>
      <c r="R446" s="63"/>
      <c r="S446" s="69"/>
      <c r="T446" s="70"/>
      <c r="U446" s="63"/>
    </row>
    <row r="447" spans="5:21" ht="15.75" customHeight="1" x14ac:dyDescent="0.3">
      <c r="E447" s="63"/>
      <c r="F447" s="72"/>
      <c r="H447" s="63"/>
      <c r="I447" s="68"/>
      <c r="J447" s="63"/>
      <c r="K447" s="63"/>
      <c r="L447" s="63"/>
      <c r="M447" s="63"/>
      <c r="N447" s="63"/>
      <c r="O447" s="68"/>
      <c r="P447" s="63"/>
      <c r="Q447" s="63"/>
      <c r="R447" s="63"/>
      <c r="S447" s="69"/>
      <c r="T447" s="70"/>
      <c r="U447" s="63"/>
    </row>
    <row r="448" spans="5:21" ht="15.75" customHeight="1" x14ac:dyDescent="0.3">
      <c r="E448" s="63"/>
      <c r="F448" s="72"/>
      <c r="H448" s="63"/>
      <c r="I448" s="68"/>
      <c r="J448" s="63"/>
      <c r="K448" s="63"/>
      <c r="L448" s="63"/>
      <c r="M448" s="63"/>
      <c r="N448" s="63"/>
      <c r="O448" s="68"/>
      <c r="P448" s="63"/>
      <c r="Q448" s="63"/>
      <c r="R448" s="63"/>
      <c r="S448" s="69"/>
      <c r="T448" s="70"/>
      <c r="U448" s="63"/>
    </row>
    <row r="449" spans="5:21" ht="15.75" customHeight="1" x14ac:dyDescent="0.3">
      <c r="E449" s="63"/>
      <c r="F449" s="72"/>
      <c r="H449" s="63"/>
      <c r="I449" s="68"/>
      <c r="J449" s="63"/>
      <c r="K449" s="63"/>
      <c r="L449" s="63"/>
      <c r="M449" s="63"/>
      <c r="N449" s="63"/>
      <c r="O449" s="68"/>
      <c r="P449" s="63"/>
      <c r="Q449" s="63"/>
      <c r="R449" s="63"/>
      <c r="S449" s="69"/>
      <c r="T449" s="70"/>
      <c r="U449" s="63"/>
    </row>
    <row r="450" spans="5:21" ht="15.75" customHeight="1" x14ac:dyDescent="0.3">
      <c r="E450" s="63"/>
      <c r="F450" s="72"/>
      <c r="H450" s="63"/>
      <c r="I450" s="68"/>
      <c r="J450" s="63"/>
      <c r="K450" s="63"/>
      <c r="L450" s="63"/>
      <c r="M450" s="63"/>
      <c r="N450" s="63"/>
      <c r="O450" s="68"/>
      <c r="P450" s="63"/>
      <c r="Q450" s="63"/>
      <c r="R450" s="63"/>
      <c r="S450" s="69"/>
      <c r="T450" s="70"/>
      <c r="U450" s="63"/>
    </row>
    <row r="451" spans="5:21" ht="15.75" customHeight="1" x14ac:dyDescent="0.3">
      <c r="E451" s="63"/>
      <c r="F451" s="72"/>
      <c r="H451" s="63"/>
      <c r="I451" s="68"/>
      <c r="J451" s="63"/>
      <c r="K451" s="63"/>
      <c r="L451" s="63"/>
      <c r="M451" s="63"/>
      <c r="N451" s="63"/>
      <c r="O451" s="68"/>
      <c r="P451" s="63"/>
      <c r="Q451" s="63"/>
      <c r="R451" s="63"/>
      <c r="S451" s="69"/>
      <c r="T451" s="70"/>
      <c r="U451" s="63"/>
    </row>
    <row r="452" spans="5:21" ht="15.75" customHeight="1" x14ac:dyDescent="0.3">
      <c r="E452" s="63"/>
      <c r="F452" s="72"/>
      <c r="H452" s="63"/>
      <c r="I452" s="68"/>
      <c r="J452" s="63"/>
      <c r="K452" s="63"/>
      <c r="L452" s="63"/>
      <c r="M452" s="63"/>
      <c r="N452" s="63"/>
      <c r="O452" s="68"/>
      <c r="P452" s="63"/>
      <c r="Q452" s="63"/>
      <c r="R452" s="63"/>
      <c r="S452" s="69"/>
      <c r="T452" s="70"/>
      <c r="U452" s="63"/>
    </row>
    <row r="453" spans="5:21" ht="15.75" customHeight="1" x14ac:dyDescent="0.3">
      <c r="E453" s="63"/>
      <c r="F453" s="72"/>
      <c r="H453" s="63"/>
      <c r="I453" s="68"/>
      <c r="J453" s="63"/>
      <c r="K453" s="63"/>
      <c r="L453" s="63"/>
      <c r="M453" s="63"/>
      <c r="N453" s="63"/>
      <c r="O453" s="68"/>
      <c r="P453" s="63"/>
      <c r="Q453" s="63"/>
      <c r="R453" s="63"/>
      <c r="S453" s="69"/>
      <c r="T453" s="70"/>
      <c r="U453" s="63"/>
    </row>
    <row r="454" spans="5:21" ht="15.75" customHeight="1" x14ac:dyDescent="0.3">
      <c r="E454" s="63"/>
      <c r="F454" s="72"/>
      <c r="H454" s="63"/>
      <c r="I454" s="68"/>
      <c r="J454" s="63"/>
      <c r="K454" s="63"/>
      <c r="L454" s="63"/>
      <c r="M454" s="63"/>
      <c r="N454" s="63"/>
      <c r="O454" s="68"/>
      <c r="P454" s="63"/>
      <c r="Q454" s="63"/>
      <c r="R454" s="63"/>
      <c r="S454" s="69"/>
      <c r="T454" s="70"/>
      <c r="U454" s="63"/>
    </row>
    <row r="455" spans="5:21" ht="15.75" customHeight="1" x14ac:dyDescent="0.3">
      <c r="E455" s="63"/>
      <c r="F455" s="72"/>
      <c r="H455" s="63"/>
      <c r="I455" s="68"/>
      <c r="J455" s="63"/>
      <c r="K455" s="63"/>
      <c r="L455" s="63"/>
      <c r="M455" s="63"/>
      <c r="N455" s="63"/>
      <c r="O455" s="68"/>
      <c r="P455" s="63"/>
      <c r="Q455" s="63"/>
      <c r="R455" s="63"/>
      <c r="S455" s="69"/>
      <c r="T455" s="70"/>
      <c r="U455" s="63"/>
    </row>
    <row r="456" spans="5:21" ht="15.75" customHeight="1" x14ac:dyDescent="0.3">
      <c r="E456" s="63"/>
      <c r="F456" s="72"/>
      <c r="H456" s="63"/>
      <c r="I456" s="68"/>
      <c r="J456" s="63"/>
      <c r="K456" s="63"/>
      <c r="L456" s="63"/>
      <c r="M456" s="63"/>
      <c r="N456" s="63"/>
      <c r="O456" s="68"/>
      <c r="P456" s="63"/>
      <c r="Q456" s="63"/>
      <c r="R456" s="63"/>
      <c r="S456" s="69"/>
      <c r="T456" s="70"/>
      <c r="U456" s="63"/>
    </row>
    <row r="457" spans="5:21" ht="15.75" customHeight="1" x14ac:dyDescent="0.3">
      <c r="E457" s="63"/>
      <c r="F457" s="72"/>
      <c r="H457" s="63"/>
      <c r="I457" s="68"/>
      <c r="J457" s="63"/>
      <c r="K457" s="63"/>
      <c r="L457" s="63"/>
      <c r="M457" s="63"/>
      <c r="N457" s="63"/>
      <c r="O457" s="68"/>
      <c r="P457" s="63"/>
      <c r="Q457" s="63"/>
      <c r="R457" s="63"/>
      <c r="S457" s="69"/>
      <c r="T457" s="70"/>
      <c r="U457" s="63"/>
    </row>
    <row r="458" spans="5:21" ht="15.75" customHeight="1" x14ac:dyDescent="0.3">
      <c r="E458" s="63"/>
      <c r="F458" s="72"/>
      <c r="H458" s="63"/>
      <c r="I458" s="68"/>
      <c r="J458" s="63"/>
      <c r="K458" s="63"/>
      <c r="L458" s="63"/>
      <c r="M458" s="63"/>
      <c r="N458" s="63"/>
      <c r="O458" s="68"/>
      <c r="P458" s="63"/>
      <c r="Q458" s="63"/>
      <c r="R458" s="63"/>
      <c r="S458" s="69"/>
      <c r="T458" s="70"/>
      <c r="U458" s="63"/>
    </row>
    <row r="459" spans="5:21" ht="15.75" customHeight="1" x14ac:dyDescent="0.3">
      <c r="E459" s="63"/>
      <c r="F459" s="72"/>
      <c r="H459" s="63"/>
      <c r="I459" s="68"/>
      <c r="J459" s="63"/>
      <c r="K459" s="63"/>
      <c r="L459" s="63"/>
      <c r="M459" s="63"/>
      <c r="N459" s="63"/>
      <c r="O459" s="68"/>
      <c r="P459" s="63"/>
      <c r="Q459" s="63"/>
      <c r="R459" s="63"/>
      <c r="S459" s="69"/>
      <c r="T459" s="70"/>
      <c r="U459" s="63"/>
    </row>
    <row r="460" spans="5:21" ht="15.75" customHeight="1" x14ac:dyDescent="0.3">
      <c r="E460" s="63"/>
      <c r="F460" s="72"/>
      <c r="H460" s="63"/>
      <c r="I460" s="68"/>
      <c r="J460" s="63"/>
      <c r="K460" s="63"/>
      <c r="L460" s="63"/>
      <c r="M460" s="63"/>
      <c r="N460" s="63"/>
      <c r="O460" s="68"/>
      <c r="P460" s="63"/>
      <c r="Q460" s="63"/>
      <c r="R460" s="63"/>
      <c r="S460" s="69"/>
      <c r="T460" s="70"/>
      <c r="U460" s="63"/>
    </row>
    <row r="461" spans="5:21" ht="15.75" customHeight="1" x14ac:dyDescent="0.3">
      <c r="E461" s="63"/>
      <c r="F461" s="72"/>
      <c r="H461" s="63"/>
      <c r="I461" s="68"/>
      <c r="J461" s="63"/>
      <c r="K461" s="63"/>
      <c r="L461" s="63"/>
      <c r="M461" s="63"/>
      <c r="N461" s="63"/>
      <c r="O461" s="68"/>
      <c r="P461" s="63"/>
      <c r="Q461" s="63"/>
      <c r="R461" s="63"/>
      <c r="S461" s="69"/>
      <c r="T461" s="70"/>
      <c r="U461" s="63"/>
    </row>
    <row r="462" spans="5:21" ht="15.75" customHeight="1" x14ac:dyDescent="0.3">
      <c r="E462" s="63"/>
      <c r="F462" s="72"/>
      <c r="H462" s="63"/>
      <c r="I462" s="68"/>
      <c r="J462" s="63"/>
      <c r="K462" s="63"/>
      <c r="L462" s="63"/>
      <c r="M462" s="63"/>
      <c r="N462" s="63"/>
      <c r="O462" s="68"/>
      <c r="P462" s="63"/>
      <c r="Q462" s="63"/>
      <c r="R462" s="63"/>
      <c r="S462" s="69"/>
      <c r="T462" s="70"/>
      <c r="U462" s="63"/>
    </row>
    <row r="463" spans="5:21" ht="15.75" customHeight="1" x14ac:dyDescent="0.3">
      <c r="E463" s="63"/>
      <c r="F463" s="72"/>
      <c r="H463" s="63"/>
      <c r="I463" s="68"/>
      <c r="J463" s="63"/>
      <c r="K463" s="63"/>
      <c r="L463" s="63"/>
      <c r="M463" s="63"/>
      <c r="N463" s="63"/>
      <c r="O463" s="68"/>
      <c r="P463" s="63"/>
      <c r="Q463" s="63"/>
      <c r="R463" s="63"/>
      <c r="S463" s="69"/>
      <c r="T463" s="70"/>
      <c r="U463" s="63"/>
    </row>
    <row r="464" spans="5:21" ht="15.75" customHeight="1" x14ac:dyDescent="0.3">
      <c r="E464" s="63"/>
      <c r="F464" s="72"/>
      <c r="H464" s="63"/>
      <c r="I464" s="68"/>
      <c r="J464" s="63"/>
      <c r="K464" s="63"/>
      <c r="L464" s="63"/>
      <c r="M464" s="63"/>
      <c r="N464" s="63"/>
      <c r="O464" s="68"/>
      <c r="P464" s="63"/>
      <c r="Q464" s="63"/>
      <c r="R464" s="63"/>
      <c r="S464" s="69"/>
      <c r="T464" s="70"/>
      <c r="U464" s="63"/>
    </row>
    <row r="465" spans="5:21" ht="15.75" customHeight="1" x14ac:dyDescent="0.3">
      <c r="E465" s="63"/>
      <c r="F465" s="72"/>
      <c r="H465" s="63"/>
      <c r="I465" s="68"/>
      <c r="J465" s="63"/>
      <c r="K465" s="63"/>
      <c r="L465" s="63"/>
      <c r="M465" s="63"/>
      <c r="N465" s="63"/>
      <c r="O465" s="68"/>
      <c r="P465" s="63"/>
      <c r="Q465" s="63"/>
      <c r="R465" s="63"/>
      <c r="S465" s="69"/>
      <c r="T465" s="70"/>
      <c r="U465" s="63"/>
    </row>
    <row r="466" spans="5:21" ht="15.75" customHeight="1" x14ac:dyDescent="0.3">
      <c r="E466" s="63"/>
      <c r="F466" s="72"/>
      <c r="H466" s="63"/>
      <c r="I466" s="68"/>
      <c r="J466" s="63"/>
      <c r="K466" s="63"/>
      <c r="L466" s="63"/>
      <c r="M466" s="63"/>
      <c r="N466" s="63"/>
      <c r="O466" s="68"/>
      <c r="P466" s="63"/>
      <c r="Q466" s="63"/>
      <c r="R466" s="63"/>
      <c r="S466" s="69"/>
      <c r="T466" s="70"/>
      <c r="U466" s="63"/>
    </row>
    <row r="467" spans="5:21" ht="15.75" customHeight="1" x14ac:dyDescent="0.3">
      <c r="E467" s="63"/>
      <c r="F467" s="72"/>
      <c r="H467" s="63"/>
      <c r="I467" s="68"/>
      <c r="J467" s="63"/>
      <c r="K467" s="63"/>
      <c r="L467" s="63"/>
      <c r="M467" s="63"/>
      <c r="N467" s="63"/>
      <c r="O467" s="68"/>
      <c r="P467" s="63"/>
      <c r="Q467" s="63"/>
      <c r="R467" s="63"/>
      <c r="S467" s="69"/>
      <c r="T467" s="70"/>
      <c r="U467" s="63"/>
    </row>
    <row r="468" spans="5:21" ht="15.75" customHeight="1" x14ac:dyDescent="0.3">
      <c r="E468" s="63"/>
      <c r="F468" s="72"/>
      <c r="H468" s="63"/>
      <c r="I468" s="68"/>
      <c r="J468" s="63"/>
      <c r="K468" s="63"/>
      <c r="L468" s="63"/>
      <c r="M468" s="63"/>
      <c r="N468" s="63"/>
      <c r="O468" s="68"/>
      <c r="P468" s="63"/>
      <c r="Q468" s="63"/>
      <c r="R468" s="63"/>
      <c r="S468" s="69"/>
      <c r="T468" s="70"/>
      <c r="U468" s="63"/>
    </row>
    <row r="469" spans="5:21" ht="15.75" customHeight="1" x14ac:dyDescent="0.3">
      <c r="E469" s="63"/>
      <c r="F469" s="72"/>
      <c r="H469" s="63"/>
      <c r="I469" s="68"/>
      <c r="J469" s="63"/>
      <c r="K469" s="63"/>
      <c r="L469" s="63"/>
      <c r="M469" s="63"/>
      <c r="N469" s="63"/>
      <c r="O469" s="68"/>
      <c r="P469" s="63"/>
      <c r="Q469" s="63"/>
      <c r="R469" s="63"/>
      <c r="S469" s="69"/>
      <c r="T469" s="70"/>
      <c r="U469" s="63"/>
    </row>
    <row r="470" spans="5:21" ht="15.75" customHeight="1" x14ac:dyDescent="0.3">
      <c r="E470" s="63"/>
      <c r="F470" s="72"/>
      <c r="H470" s="63"/>
      <c r="I470" s="68"/>
      <c r="J470" s="63"/>
      <c r="K470" s="63"/>
      <c r="L470" s="63"/>
      <c r="M470" s="63"/>
      <c r="N470" s="63"/>
      <c r="O470" s="68"/>
      <c r="P470" s="63"/>
      <c r="Q470" s="63"/>
      <c r="R470" s="63"/>
      <c r="S470" s="69"/>
      <c r="T470" s="70"/>
      <c r="U470" s="63"/>
    </row>
    <row r="471" spans="5:21" ht="15.75" customHeight="1" x14ac:dyDescent="0.3">
      <c r="E471" s="63"/>
      <c r="F471" s="72"/>
      <c r="H471" s="63"/>
      <c r="I471" s="68"/>
      <c r="J471" s="63"/>
      <c r="K471" s="63"/>
      <c r="L471" s="63"/>
      <c r="M471" s="63"/>
      <c r="N471" s="63"/>
      <c r="O471" s="68"/>
      <c r="P471" s="63"/>
      <c r="Q471" s="63"/>
      <c r="R471" s="63"/>
      <c r="S471" s="69"/>
      <c r="T471" s="70"/>
      <c r="U471" s="63"/>
    </row>
    <row r="472" spans="5:21" ht="15.75" customHeight="1" x14ac:dyDescent="0.3">
      <c r="E472" s="63"/>
      <c r="F472" s="72"/>
      <c r="H472" s="63"/>
      <c r="I472" s="68"/>
      <c r="J472" s="63"/>
      <c r="K472" s="63"/>
      <c r="L472" s="63"/>
      <c r="M472" s="63"/>
      <c r="N472" s="63"/>
      <c r="O472" s="68"/>
      <c r="P472" s="63"/>
      <c r="Q472" s="63"/>
      <c r="R472" s="63"/>
      <c r="S472" s="69"/>
      <c r="T472" s="70"/>
      <c r="U472" s="63"/>
    </row>
    <row r="473" spans="5:21" ht="15.75" customHeight="1" x14ac:dyDescent="0.3">
      <c r="E473" s="63"/>
      <c r="F473" s="72"/>
      <c r="H473" s="63"/>
      <c r="I473" s="68"/>
      <c r="J473" s="63"/>
      <c r="K473" s="63"/>
      <c r="L473" s="63"/>
      <c r="M473" s="63"/>
      <c r="N473" s="63"/>
      <c r="O473" s="68"/>
      <c r="P473" s="63"/>
      <c r="Q473" s="63"/>
      <c r="R473" s="63"/>
      <c r="S473" s="69"/>
      <c r="T473" s="70"/>
      <c r="U473" s="63"/>
    </row>
    <row r="474" spans="5:21" ht="15.75" customHeight="1" x14ac:dyDescent="0.3">
      <c r="E474" s="63"/>
      <c r="F474" s="72"/>
      <c r="H474" s="63"/>
      <c r="I474" s="68"/>
      <c r="J474" s="63"/>
      <c r="K474" s="63"/>
      <c r="L474" s="63"/>
      <c r="M474" s="63"/>
      <c r="N474" s="63"/>
      <c r="O474" s="68"/>
      <c r="P474" s="63"/>
      <c r="Q474" s="63"/>
      <c r="R474" s="63"/>
      <c r="S474" s="69"/>
      <c r="T474" s="70"/>
      <c r="U474" s="63"/>
    </row>
    <row r="475" spans="5:21" ht="15.75" customHeight="1" x14ac:dyDescent="0.3">
      <c r="E475" s="63"/>
      <c r="F475" s="72"/>
      <c r="H475" s="63"/>
      <c r="I475" s="68"/>
      <c r="J475" s="63"/>
      <c r="K475" s="63"/>
      <c r="L475" s="63"/>
      <c r="M475" s="63"/>
      <c r="N475" s="63"/>
      <c r="O475" s="68"/>
      <c r="P475" s="63"/>
      <c r="Q475" s="63"/>
      <c r="R475" s="63"/>
      <c r="S475" s="69"/>
      <c r="T475" s="70"/>
      <c r="U475" s="63"/>
    </row>
    <row r="476" spans="5:21" ht="15.75" customHeight="1" x14ac:dyDescent="0.3">
      <c r="E476" s="63"/>
      <c r="F476" s="72"/>
      <c r="H476" s="63"/>
      <c r="I476" s="68"/>
      <c r="J476" s="63"/>
      <c r="K476" s="63"/>
      <c r="L476" s="63"/>
      <c r="M476" s="63"/>
      <c r="N476" s="63"/>
      <c r="O476" s="68"/>
      <c r="P476" s="63"/>
      <c r="Q476" s="63"/>
      <c r="R476" s="63"/>
      <c r="S476" s="69"/>
      <c r="T476" s="70"/>
      <c r="U476" s="63"/>
    </row>
    <row r="477" spans="5:21" ht="15.75" customHeight="1" x14ac:dyDescent="0.3">
      <c r="E477" s="63"/>
      <c r="F477" s="72"/>
      <c r="H477" s="63"/>
      <c r="I477" s="68"/>
      <c r="J477" s="63"/>
      <c r="K477" s="63"/>
      <c r="L477" s="63"/>
      <c r="M477" s="63"/>
      <c r="N477" s="63"/>
      <c r="O477" s="68"/>
      <c r="P477" s="63"/>
      <c r="Q477" s="63"/>
      <c r="R477" s="63"/>
      <c r="S477" s="69"/>
      <c r="T477" s="70"/>
      <c r="U477" s="63"/>
    </row>
    <row r="478" spans="5:21" ht="15.75" customHeight="1" x14ac:dyDescent="0.3">
      <c r="E478" s="63"/>
      <c r="F478" s="72"/>
      <c r="H478" s="63"/>
      <c r="I478" s="68"/>
      <c r="J478" s="63"/>
      <c r="K478" s="63"/>
      <c r="L478" s="63"/>
      <c r="M478" s="63"/>
      <c r="N478" s="63"/>
      <c r="O478" s="68"/>
      <c r="P478" s="63"/>
      <c r="Q478" s="63"/>
      <c r="R478" s="63"/>
      <c r="S478" s="69"/>
      <c r="T478" s="70"/>
      <c r="U478" s="63"/>
    </row>
    <row r="479" spans="5:21" ht="15.75" customHeight="1" x14ac:dyDescent="0.3">
      <c r="E479" s="63"/>
      <c r="F479" s="72"/>
      <c r="H479" s="63"/>
      <c r="I479" s="68"/>
      <c r="J479" s="63"/>
      <c r="K479" s="63"/>
      <c r="L479" s="63"/>
      <c r="M479" s="63"/>
      <c r="N479" s="63"/>
      <c r="O479" s="68"/>
      <c r="P479" s="63"/>
      <c r="Q479" s="63"/>
      <c r="R479" s="63"/>
      <c r="S479" s="69"/>
      <c r="T479" s="70"/>
      <c r="U479" s="63"/>
    </row>
    <row r="480" spans="5:21" ht="15.75" customHeight="1" x14ac:dyDescent="0.3">
      <c r="E480" s="63"/>
      <c r="F480" s="72"/>
      <c r="H480" s="63"/>
      <c r="I480" s="68"/>
      <c r="J480" s="63"/>
      <c r="K480" s="63"/>
      <c r="L480" s="63"/>
      <c r="M480" s="63"/>
      <c r="N480" s="63"/>
      <c r="O480" s="68"/>
      <c r="P480" s="63"/>
      <c r="Q480" s="63"/>
      <c r="R480" s="63"/>
      <c r="S480" s="69"/>
      <c r="T480" s="70"/>
      <c r="U480" s="63"/>
    </row>
    <row r="481" spans="5:21" ht="15.75" customHeight="1" x14ac:dyDescent="0.3">
      <c r="E481" s="63"/>
      <c r="F481" s="72"/>
      <c r="H481" s="63"/>
      <c r="I481" s="68"/>
      <c r="J481" s="63"/>
      <c r="K481" s="63"/>
      <c r="L481" s="63"/>
      <c r="M481" s="63"/>
      <c r="N481" s="63"/>
      <c r="O481" s="68"/>
      <c r="P481" s="63"/>
      <c r="Q481" s="63"/>
      <c r="R481" s="63"/>
      <c r="S481" s="69"/>
      <c r="T481" s="70"/>
      <c r="U481" s="63"/>
    </row>
    <row r="482" spans="5:21" ht="15.75" customHeight="1" x14ac:dyDescent="0.3">
      <c r="E482" s="63"/>
      <c r="F482" s="72"/>
      <c r="H482" s="63"/>
      <c r="I482" s="68"/>
      <c r="J482" s="63"/>
      <c r="K482" s="63"/>
      <c r="L482" s="63"/>
      <c r="M482" s="63"/>
      <c r="N482" s="63"/>
      <c r="O482" s="68"/>
      <c r="P482" s="63"/>
      <c r="Q482" s="63"/>
      <c r="R482" s="63"/>
      <c r="S482" s="69"/>
      <c r="T482" s="70"/>
      <c r="U482" s="63"/>
    </row>
    <row r="483" spans="5:21" ht="15.75" customHeight="1" x14ac:dyDescent="0.3">
      <c r="E483" s="63"/>
      <c r="F483" s="72"/>
      <c r="H483" s="63"/>
      <c r="I483" s="68"/>
      <c r="J483" s="63"/>
      <c r="K483" s="63"/>
      <c r="L483" s="63"/>
      <c r="M483" s="63"/>
      <c r="N483" s="63"/>
      <c r="O483" s="68"/>
      <c r="P483" s="63"/>
      <c r="Q483" s="63"/>
      <c r="R483" s="63"/>
      <c r="S483" s="69"/>
      <c r="T483" s="70"/>
      <c r="U483" s="63"/>
    </row>
    <row r="484" spans="5:21" ht="15.75" customHeight="1" x14ac:dyDescent="0.3">
      <c r="E484" s="63"/>
      <c r="F484" s="72"/>
      <c r="H484" s="63"/>
      <c r="I484" s="68"/>
      <c r="J484" s="63"/>
      <c r="K484" s="63"/>
      <c r="L484" s="63"/>
      <c r="M484" s="63"/>
      <c r="N484" s="63"/>
      <c r="O484" s="68"/>
      <c r="P484" s="63"/>
      <c r="Q484" s="63"/>
      <c r="R484" s="63"/>
      <c r="S484" s="69"/>
      <c r="T484" s="70"/>
      <c r="U484" s="63"/>
    </row>
    <row r="485" spans="5:21" ht="15.75" customHeight="1" x14ac:dyDescent="0.3">
      <c r="E485" s="63"/>
      <c r="F485" s="72"/>
      <c r="H485" s="63"/>
      <c r="I485" s="68"/>
      <c r="J485" s="63"/>
      <c r="K485" s="63"/>
      <c r="L485" s="63"/>
      <c r="M485" s="63"/>
      <c r="N485" s="63"/>
      <c r="O485" s="68"/>
      <c r="P485" s="63"/>
      <c r="Q485" s="63"/>
      <c r="R485" s="63"/>
      <c r="S485" s="69"/>
      <c r="T485" s="70"/>
      <c r="U485" s="63"/>
    </row>
    <row r="486" spans="5:21" ht="15.75" customHeight="1" x14ac:dyDescent="0.3">
      <c r="E486" s="63"/>
      <c r="F486" s="72"/>
      <c r="H486" s="63"/>
      <c r="I486" s="68"/>
      <c r="J486" s="63"/>
      <c r="K486" s="63"/>
      <c r="L486" s="63"/>
      <c r="M486" s="63"/>
      <c r="N486" s="63"/>
      <c r="O486" s="68"/>
      <c r="P486" s="63"/>
      <c r="Q486" s="63"/>
      <c r="R486" s="63"/>
      <c r="S486" s="69"/>
      <c r="T486" s="70"/>
      <c r="U486" s="63"/>
    </row>
    <row r="487" spans="5:21" ht="15.75" customHeight="1" x14ac:dyDescent="0.3">
      <c r="E487" s="63"/>
      <c r="F487" s="72"/>
      <c r="H487" s="63"/>
      <c r="I487" s="68"/>
      <c r="J487" s="63"/>
      <c r="K487" s="63"/>
      <c r="L487" s="63"/>
      <c r="M487" s="63"/>
      <c r="N487" s="63"/>
      <c r="O487" s="68"/>
      <c r="P487" s="63"/>
      <c r="Q487" s="63"/>
      <c r="R487" s="63"/>
      <c r="S487" s="69"/>
      <c r="T487" s="70"/>
      <c r="U487" s="63"/>
    </row>
    <row r="488" spans="5:21" ht="15.75" customHeight="1" x14ac:dyDescent="0.3">
      <c r="E488" s="63"/>
      <c r="F488" s="72"/>
      <c r="H488" s="63"/>
      <c r="I488" s="68"/>
      <c r="J488" s="63"/>
      <c r="K488" s="63"/>
      <c r="L488" s="63"/>
      <c r="M488" s="63"/>
      <c r="N488" s="63"/>
      <c r="O488" s="68"/>
      <c r="P488" s="63"/>
      <c r="Q488" s="63"/>
      <c r="R488" s="63"/>
      <c r="S488" s="69"/>
      <c r="T488" s="70"/>
      <c r="U488" s="63"/>
    </row>
    <row r="489" spans="5:21" ht="15.75" customHeight="1" x14ac:dyDescent="0.3">
      <c r="E489" s="63"/>
      <c r="F489" s="72"/>
      <c r="H489" s="63"/>
      <c r="I489" s="68"/>
      <c r="J489" s="63"/>
      <c r="K489" s="63"/>
      <c r="L489" s="63"/>
      <c r="M489" s="63"/>
      <c r="N489" s="63"/>
      <c r="O489" s="68"/>
      <c r="P489" s="63"/>
      <c r="Q489" s="63"/>
      <c r="R489" s="63"/>
      <c r="S489" s="69"/>
      <c r="T489" s="70"/>
      <c r="U489" s="63"/>
    </row>
    <row r="490" spans="5:21" ht="15.75" customHeight="1" x14ac:dyDescent="0.3">
      <c r="E490" s="63"/>
      <c r="F490" s="72"/>
      <c r="H490" s="63"/>
      <c r="I490" s="68"/>
      <c r="J490" s="63"/>
      <c r="K490" s="63"/>
      <c r="L490" s="63"/>
      <c r="M490" s="63"/>
      <c r="N490" s="63"/>
      <c r="O490" s="68"/>
      <c r="P490" s="63"/>
      <c r="Q490" s="63"/>
      <c r="R490" s="63"/>
      <c r="S490" s="69"/>
      <c r="T490" s="70"/>
      <c r="U490" s="63"/>
    </row>
    <row r="491" spans="5:21" ht="15.75" customHeight="1" x14ac:dyDescent="0.3">
      <c r="E491" s="63"/>
      <c r="F491" s="72"/>
      <c r="H491" s="63"/>
      <c r="I491" s="68"/>
      <c r="J491" s="63"/>
      <c r="K491" s="63"/>
      <c r="L491" s="63"/>
      <c r="M491" s="63"/>
      <c r="N491" s="63"/>
      <c r="O491" s="68"/>
      <c r="P491" s="63"/>
      <c r="Q491" s="63"/>
      <c r="R491" s="63"/>
      <c r="S491" s="69"/>
      <c r="T491" s="70"/>
      <c r="U491" s="63"/>
    </row>
    <row r="492" spans="5:21" ht="15.75" customHeight="1" x14ac:dyDescent="0.3">
      <c r="E492" s="63"/>
      <c r="F492" s="72"/>
      <c r="H492" s="63"/>
      <c r="I492" s="68"/>
      <c r="J492" s="63"/>
      <c r="K492" s="63"/>
      <c r="L492" s="63"/>
      <c r="M492" s="63"/>
      <c r="N492" s="63"/>
      <c r="O492" s="68"/>
      <c r="P492" s="63"/>
      <c r="Q492" s="63"/>
      <c r="R492" s="63"/>
      <c r="S492" s="69"/>
      <c r="T492" s="70"/>
      <c r="U492" s="63"/>
    </row>
    <row r="493" spans="5:21" ht="15.75" customHeight="1" x14ac:dyDescent="0.3">
      <c r="E493" s="63"/>
      <c r="F493" s="72"/>
      <c r="H493" s="63"/>
      <c r="I493" s="68"/>
      <c r="J493" s="63"/>
      <c r="K493" s="63"/>
      <c r="L493" s="63"/>
      <c r="M493" s="63"/>
      <c r="N493" s="63"/>
      <c r="O493" s="68"/>
      <c r="P493" s="63"/>
      <c r="Q493" s="63"/>
      <c r="R493" s="63"/>
      <c r="S493" s="69"/>
      <c r="T493" s="70"/>
      <c r="U493" s="63"/>
    </row>
    <row r="494" spans="5:21" ht="15.75" customHeight="1" x14ac:dyDescent="0.3">
      <c r="E494" s="63"/>
      <c r="F494" s="72"/>
      <c r="H494" s="63"/>
      <c r="I494" s="68"/>
      <c r="J494" s="63"/>
      <c r="K494" s="63"/>
      <c r="L494" s="63"/>
      <c r="M494" s="63"/>
      <c r="N494" s="63"/>
      <c r="O494" s="68"/>
      <c r="P494" s="63"/>
      <c r="Q494" s="63"/>
      <c r="R494" s="63"/>
      <c r="S494" s="69"/>
      <c r="T494" s="70"/>
      <c r="U494" s="63"/>
    </row>
    <row r="495" spans="5:21" ht="15.75" customHeight="1" x14ac:dyDescent="0.3">
      <c r="E495" s="63"/>
      <c r="F495" s="72"/>
      <c r="H495" s="63"/>
      <c r="I495" s="68"/>
      <c r="J495" s="63"/>
      <c r="K495" s="63"/>
      <c r="L495" s="63"/>
      <c r="M495" s="63"/>
      <c r="N495" s="63"/>
      <c r="O495" s="68"/>
      <c r="P495" s="63"/>
      <c r="Q495" s="63"/>
      <c r="R495" s="63"/>
      <c r="S495" s="69"/>
      <c r="T495" s="70"/>
      <c r="U495" s="63"/>
    </row>
    <row r="496" spans="5:21" ht="15.75" customHeight="1" x14ac:dyDescent="0.3">
      <c r="E496" s="63"/>
      <c r="F496" s="72"/>
      <c r="H496" s="63"/>
      <c r="I496" s="68"/>
      <c r="J496" s="63"/>
      <c r="K496" s="63"/>
      <c r="L496" s="63"/>
      <c r="M496" s="63"/>
      <c r="N496" s="63"/>
      <c r="O496" s="68"/>
      <c r="P496" s="63"/>
      <c r="Q496" s="63"/>
      <c r="R496" s="63"/>
      <c r="S496" s="69"/>
      <c r="T496" s="70"/>
      <c r="U496" s="63"/>
    </row>
    <row r="497" spans="5:21" ht="15.75" customHeight="1" x14ac:dyDescent="0.3">
      <c r="E497" s="63"/>
      <c r="F497" s="72"/>
      <c r="H497" s="63"/>
      <c r="I497" s="68"/>
      <c r="J497" s="63"/>
      <c r="K497" s="63"/>
      <c r="L497" s="63"/>
      <c r="M497" s="63"/>
      <c r="N497" s="63"/>
      <c r="O497" s="68"/>
      <c r="P497" s="63"/>
      <c r="Q497" s="63"/>
      <c r="R497" s="63"/>
      <c r="S497" s="69"/>
      <c r="T497" s="70"/>
      <c r="U497" s="63"/>
    </row>
    <row r="498" spans="5:21" ht="15.75" customHeight="1" x14ac:dyDescent="0.3">
      <c r="E498" s="63"/>
      <c r="F498" s="72"/>
      <c r="H498" s="63"/>
      <c r="I498" s="68"/>
      <c r="J498" s="63"/>
      <c r="K498" s="63"/>
      <c r="L498" s="63"/>
      <c r="M498" s="63"/>
      <c r="N498" s="63"/>
      <c r="O498" s="68"/>
      <c r="P498" s="63"/>
      <c r="Q498" s="63"/>
      <c r="R498" s="63"/>
      <c r="S498" s="69"/>
      <c r="T498" s="70"/>
      <c r="U498" s="63"/>
    </row>
    <row r="499" spans="5:21" ht="15.75" customHeight="1" x14ac:dyDescent="0.3">
      <c r="E499" s="63"/>
      <c r="F499" s="72"/>
      <c r="H499" s="63"/>
      <c r="I499" s="68"/>
      <c r="J499" s="63"/>
      <c r="K499" s="63"/>
      <c r="L499" s="63"/>
      <c r="M499" s="63"/>
      <c r="N499" s="63"/>
      <c r="O499" s="68"/>
      <c r="P499" s="63"/>
      <c r="Q499" s="63"/>
      <c r="R499" s="63"/>
      <c r="S499" s="69"/>
      <c r="T499" s="70"/>
      <c r="U499" s="63"/>
    </row>
    <row r="500" spans="5:21" ht="15.75" customHeight="1" x14ac:dyDescent="0.3">
      <c r="E500" s="63"/>
      <c r="F500" s="72"/>
      <c r="H500" s="63"/>
      <c r="I500" s="68"/>
      <c r="J500" s="63"/>
      <c r="K500" s="63"/>
      <c r="L500" s="63"/>
      <c r="M500" s="63"/>
      <c r="N500" s="63"/>
      <c r="O500" s="68"/>
      <c r="P500" s="63"/>
      <c r="Q500" s="63"/>
      <c r="R500" s="63"/>
      <c r="S500" s="69"/>
      <c r="T500" s="70"/>
      <c r="U500" s="63"/>
    </row>
    <row r="501" spans="5:21" ht="15.75" customHeight="1" x14ac:dyDescent="0.3">
      <c r="E501" s="63"/>
      <c r="F501" s="72"/>
      <c r="H501" s="63"/>
      <c r="I501" s="68"/>
      <c r="J501" s="63"/>
      <c r="K501" s="63"/>
      <c r="L501" s="63"/>
      <c r="M501" s="63"/>
      <c r="N501" s="63"/>
      <c r="O501" s="68"/>
      <c r="P501" s="63"/>
      <c r="Q501" s="63"/>
      <c r="R501" s="63"/>
      <c r="S501" s="69"/>
      <c r="T501" s="70"/>
      <c r="U501" s="63"/>
    </row>
    <row r="502" spans="5:21" ht="15.75" customHeight="1" x14ac:dyDescent="0.3">
      <c r="E502" s="63"/>
      <c r="F502" s="72"/>
      <c r="H502" s="63"/>
      <c r="I502" s="68"/>
      <c r="J502" s="63"/>
      <c r="K502" s="63"/>
      <c r="L502" s="63"/>
      <c r="M502" s="63"/>
      <c r="N502" s="63"/>
      <c r="O502" s="68"/>
      <c r="P502" s="63"/>
      <c r="Q502" s="63"/>
      <c r="R502" s="63"/>
      <c r="S502" s="69"/>
      <c r="T502" s="70"/>
      <c r="U502" s="63"/>
    </row>
    <row r="503" spans="5:21" ht="15.75" customHeight="1" x14ac:dyDescent="0.3">
      <c r="E503" s="63"/>
      <c r="F503" s="72"/>
      <c r="H503" s="63"/>
      <c r="I503" s="68"/>
      <c r="J503" s="63"/>
      <c r="K503" s="63"/>
      <c r="L503" s="63"/>
      <c r="M503" s="63"/>
      <c r="N503" s="63"/>
      <c r="O503" s="68"/>
      <c r="P503" s="63"/>
      <c r="Q503" s="63"/>
      <c r="R503" s="63"/>
      <c r="S503" s="69"/>
      <c r="T503" s="70"/>
      <c r="U503" s="63"/>
    </row>
    <row r="504" spans="5:21" ht="15.75" customHeight="1" x14ac:dyDescent="0.3">
      <c r="E504" s="63"/>
      <c r="F504" s="72"/>
      <c r="H504" s="63"/>
      <c r="I504" s="68"/>
      <c r="J504" s="63"/>
      <c r="K504" s="63"/>
      <c r="L504" s="63"/>
      <c r="M504" s="63"/>
      <c r="N504" s="63"/>
      <c r="O504" s="68"/>
      <c r="P504" s="63"/>
      <c r="Q504" s="63"/>
      <c r="R504" s="63"/>
      <c r="S504" s="69"/>
      <c r="T504" s="70"/>
      <c r="U504" s="63"/>
    </row>
    <row r="505" spans="5:21" ht="15.75" customHeight="1" x14ac:dyDescent="0.3">
      <c r="E505" s="63"/>
      <c r="F505" s="72"/>
      <c r="H505" s="63"/>
      <c r="I505" s="68"/>
      <c r="J505" s="63"/>
      <c r="K505" s="63"/>
      <c r="L505" s="63"/>
      <c r="M505" s="63"/>
      <c r="N505" s="63"/>
      <c r="O505" s="68"/>
      <c r="P505" s="63"/>
      <c r="Q505" s="63"/>
      <c r="R505" s="63"/>
      <c r="S505" s="69"/>
      <c r="T505" s="70"/>
      <c r="U505" s="63"/>
    </row>
    <row r="506" spans="5:21" ht="15.75" customHeight="1" x14ac:dyDescent="0.3">
      <c r="E506" s="63"/>
      <c r="F506" s="72"/>
      <c r="H506" s="63"/>
      <c r="I506" s="68"/>
      <c r="J506" s="63"/>
      <c r="K506" s="63"/>
      <c r="L506" s="63"/>
      <c r="M506" s="63"/>
      <c r="N506" s="63"/>
      <c r="O506" s="68"/>
      <c r="P506" s="63"/>
      <c r="Q506" s="63"/>
      <c r="R506" s="63"/>
      <c r="S506" s="69"/>
      <c r="T506" s="70"/>
      <c r="U506" s="63"/>
    </row>
    <row r="507" spans="5:21" ht="15.75" customHeight="1" x14ac:dyDescent="0.3">
      <c r="E507" s="63"/>
      <c r="F507" s="72"/>
      <c r="H507" s="63"/>
      <c r="I507" s="68"/>
      <c r="J507" s="63"/>
      <c r="K507" s="63"/>
      <c r="L507" s="63"/>
      <c r="M507" s="63"/>
      <c r="N507" s="63"/>
      <c r="O507" s="68"/>
      <c r="P507" s="63"/>
      <c r="Q507" s="63"/>
      <c r="R507" s="63"/>
      <c r="S507" s="69"/>
      <c r="T507" s="70"/>
      <c r="U507" s="63"/>
    </row>
    <row r="508" spans="5:21" ht="15.75" customHeight="1" x14ac:dyDescent="0.3">
      <c r="E508" s="63"/>
      <c r="F508" s="72"/>
      <c r="H508" s="63"/>
      <c r="I508" s="68"/>
      <c r="J508" s="63"/>
      <c r="K508" s="63"/>
      <c r="L508" s="63"/>
      <c r="M508" s="63"/>
      <c r="N508" s="63"/>
      <c r="O508" s="68"/>
      <c r="P508" s="63"/>
      <c r="Q508" s="63"/>
      <c r="R508" s="63"/>
      <c r="S508" s="69"/>
      <c r="T508" s="70"/>
      <c r="U508" s="63"/>
    </row>
    <row r="509" spans="5:21" ht="15.75" customHeight="1" x14ac:dyDescent="0.3">
      <c r="E509" s="63"/>
      <c r="F509" s="72"/>
      <c r="H509" s="63"/>
      <c r="I509" s="68"/>
      <c r="J509" s="63"/>
      <c r="K509" s="63"/>
      <c r="L509" s="63"/>
      <c r="M509" s="63"/>
      <c r="N509" s="63"/>
      <c r="O509" s="68"/>
      <c r="P509" s="63"/>
      <c r="Q509" s="63"/>
      <c r="R509" s="63"/>
      <c r="S509" s="69"/>
      <c r="T509" s="70"/>
      <c r="U509" s="63"/>
    </row>
    <row r="510" spans="5:21" ht="15.75" customHeight="1" x14ac:dyDescent="0.3">
      <c r="E510" s="63"/>
      <c r="F510" s="72"/>
      <c r="H510" s="63"/>
      <c r="I510" s="68"/>
      <c r="J510" s="63"/>
      <c r="K510" s="63"/>
      <c r="L510" s="63"/>
      <c r="M510" s="63"/>
      <c r="N510" s="63"/>
      <c r="O510" s="68"/>
      <c r="P510" s="63"/>
      <c r="Q510" s="63"/>
      <c r="R510" s="63"/>
      <c r="S510" s="69"/>
      <c r="T510" s="70"/>
      <c r="U510" s="63"/>
    </row>
    <row r="511" spans="5:21" ht="15.75" customHeight="1" x14ac:dyDescent="0.3">
      <c r="E511" s="63"/>
      <c r="F511" s="72"/>
      <c r="H511" s="63"/>
      <c r="I511" s="68"/>
      <c r="J511" s="63"/>
      <c r="K511" s="63"/>
      <c r="L511" s="63"/>
      <c r="M511" s="63"/>
      <c r="N511" s="63"/>
      <c r="O511" s="68"/>
      <c r="P511" s="63"/>
      <c r="Q511" s="63"/>
      <c r="R511" s="63"/>
      <c r="S511" s="69"/>
      <c r="T511" s="70"/>
      <c r="U511" s="63"/>
    </row>
    <row r="512" spans="5:21" ht="15.75" customHeight="1" x14ac:dyDescent="0.3">
      <c r="E512" s="63"/>
      <c r="F512" s="72"/>
      <c r="H512" s="63"/>
      <c r="I512" s="68"/>
      <c r="J512" s="63"/>
      <c r="K512" s="63"/>
      <c r="L512" s="63"/>
      <c r="M512" s="63"/>
      <c r="N512" s="63"/>
      <c r="O512" s="68"/>
      <c r="P512" s="63"/>
      <c r="Q512" s="63"/>
      <c r="R512" s="63"/>
      <c r="S512" s="69"/>
      <c r="T512" s="70"/>
      <c r="U512" s="63"/>
    </row>
    <row r="513" spans="5:21" ht="15.75" customHeight="1" x14ac:dyDescent="0.3">
      <c r="E513" s="63"/>
      <c r="F513" s="72"/>
      <c r="H513" s="63"/>
      <c r="I513" s="68"/>
      <c r="J513" s="63"/>
      <c r="K513" s="63"/>
      <c r="L513" s="63"/>
      <c r="M513" s="63"/>
      <c r="N513" s="63"/>
      <c r="O513" s="68"/>
      <c r="P513" s="63"/>
      <c r="Q513" s="63"/>
      <c r="R513" s="63"/>
      <c r="S513" s="69"/>
      <c r="T513" s="70"/>
      <c r="U513" s="63"/>
    </row>
    <row r="514" spans="5:21" ht="15.75" customHeight="1" x14ac:dyDescent="0.3">
      <c r="E514" s="63"/>
      <c r="F514" s="72"/>
      <c r="H514" s="63"/>
      <c r="I514" s="68"/>
      <c r="J514" s="63"/>
      <c r="K514" s="63"/>
      <c r="L514" s="63"/>
      <c r="M514" s="63"/>
      <c r="N514" s="63"/>
      <c r="O514" s="68"/>
      <c r="P514" s="63"/>
      <c r="Q514" s="63"/>
      <c r="R514" s="63"/>
      <c r="S514" s="69"/>
      <c r="T514" s="70"/>
      <c r="U514" s="63"/>
    </row>
    <row r="515" spans="5:21" ht="15.75" customHeight="1" x14ac:dyDescent="0.3">
      <c r="E515" s="63"/>
      <c r="F515" s="72"/>
      <c r="H515" s="63"/>
      <c r="I515" s="68"/>
      <c r="J515" s="63"/>
      <c r="K515" s="63"/>
      <c r="L515" s="63"/>
      <c r="M515" s="63"/>
      <c r="N515" s="63"/>
      <c r="O515" s="68"/>
      <c r="P515" s="63"/>
      <c r="Q515" s="63"/>
      <c r="R515" s="63"/>
      <c r="S515" s="69"/>
      <c r="T515" s="70"/>
      <c r="U515" s="63"/>
    </row>
    <row r="516" spans="5:21" ht="15.75" customHeight="1" x14ac:dyDescent="0.3">
      <c r="E516" s="63"/>
      <c r="F516" s="72"/>
      <c r="H516" s="63"/>
      <c r="I516" s="68"/>
      <c r="J516" s="63"/>
      <c r="K516" s="63"/>
      <c r="L516" s="63"/>
      <c r="M516" s="63"/>
      <c r="N516" s="63"/>
      <c r="O516" s="68"/>
      <c r="P516" s="63"/>
      <c r="Q516" s="63"/>
      <c r="R516" s="63"/>
      <c r="S516" s="69"/>
      <c r="T516" s="70"/>
      <c r="U516" s="63"/>
    </row>
    <row r="517" spans="5:21" ht="15.75" customHeight="1" x14ac:dyDescent="0.3">
      <c r="E517" s="63"/>
      <c r="F517" s="72"/>
      <c r="H517" s="63"/>
      <c r="I517" s="68"/>
      <c r="J517" s="63"/>
      <c r="K517" s="63"/>
      <c r="L517" s="63"/>
      <c r="M517" s="63"/>
      <c r="N517" s="63"/>
      <c r="O517" s="68"/>
      <c r="P517" s="63"/>
      <c r="Q517" s="63"/>
      <c r="R517" s="63"/>
      <c r="S517" s="69"/>
      <c r="T517" s="70"/>
      <c r="U517" s="63"/>
    </row>
    <row r="518" spans="5:21" ht="15.75" customHeight="1" x14ac:dyDescent="0.3">
      <c r="E518" s="63"/>
      <c r="F518" s="72"/>
      <c r="H518" s="63"/>
      <c r="I518" s="68"/>
      <c r="J518" s="63"/>
      <c r="K518" s="63"/>
      <c r="L518" s="63"/>
      <c r="M518" s="63"/>
      <c r="N518" s="63"/>
      <c r="O518" s="68"/>
      <c r="P518" s="63"/>
      <c r="Q518" s="63"/>
      <c r="R518" s="63"/>
      <c r="S518" s="69"/>
      <c r="T518" s="70"/>
      <c r="U518" s="63"/>
    </row>
    <row r="519" spans="5:21" ht="15.75" customHeight="1" x14ac:dyDescent="0.3">
      <c r="E519" s="63"/>
      <c r="F519" s="72"/>
      <c r="H519" s="63"/>
      <c r="I519" s="68"/>
      <c r="J519" s="63"/>
      <c r="K519" s="63"/>
      <c r="L519" s="63"/>
      <c r="M519" s="63"/>
      <c r="N519" s="63"/>
      <c r="O519" s="68"/>
      <c r="P519" s="63"/>
      <c r="Q519" s="63"/>
      <c r="R519" s="63"/>
      <c r="S519" s="69"/>
      <c r="T519" s="70"/>
      <c r="U519" s="63"/>
    </row>
    <row r="520" spans="5:21" ht="15.75" customHeight="1" x14ac:dyDescent="0.3">
      <c r="E520" s="63"/>
      <c r="F520" s="72"/>
      <c r="H520" s="63"/>
      <c r="I520" s="68"/>
      <c r="J520" s="63"/>
      <c r="K520" s="63"/>
      <c r="L520" s="63"/>
      <c r="M520" s="63"/>
      <c r="N520" s="63"/>
      <c r="O520" s="68"/>
      <c r="P520" s="63"/>
      <c r="Q520" s="63"/>
      <c r="R520" s="63"/>
      <c r="S520" s="69"/>
      <c r="T520" s="70"/>
      <c r="U520" s="63"/>
    </row>
    <row r="521" spans="5:21" ht="15.75" customHeight="1" x14ac:dyDescent="0.3">
      <c r="E521" s="63"/>
      <c r="F521" s="72"/>
      <c r="H521" s="63"/>
      <c r="I521" s="68"/>
      <c r="J521" s="63"/>
      <c r="K521" s="63"/>
      <c r="L521" s="63"/>
      <c r="M521" s="63"/>
      <c r="N521" s="63"/>
      <c r="O521" s="68"/>
      <c r="P521" s="63"/>
      <c r="Q521" s="63"/>
      <c r="R521" s="63"/>
      <c r="S521" s="69"/>
      <c r="T521" s="70"/>
      <c r="U521" s="63"/>
    </row>
    <row r="522" spans="5:21" ht="15.75" customHeight="1" x14ac:dyDescent="0.3">
      <c r="E522" s="63"/>
      <c r="F522" s="72"/>
      <c r="H522" s="63"/>
      <c r="I522" s="68"/>
      <c r="J522" s="63"/>
      <c r="K522" s="63"/>
      <c r="L522" s="63"/>
      <c r="M522" s="63"/>
      <c r="N522" s="63"/>
      <c r="O522" s="68"/>
      <c r="P522" s="63"/>
      <c r="Q522" s="63"/>
      <c r="R522" s="63"/>
      <c r="S522" s="69"/>
      <c r="T522" s="70"/>
      <c r="U522" s="63"/>
    </row>
    <row r="523" spans="5:21" ht="15.75" customHeight="1" x14ac:dyDescent="0.3">
      <c r="E523" s="63"/>
      <c r="F523" s="72"/>
      <c r="H523" s="63"/>
      <c r="I523" s="68"/>
      <c r="J523" s="63"/>
      <c r="K523" s="63"/>
      <c r="L523" s="63"/>
      <c r="M523" s="63"/>
      <c r="N523" s="63"/>
      <c r="O523" s="68"/>
      <c r="P523" s="63"/>
      <c r="Q523" s="63"/>
      <c r="R523" s="63"/>
      <c r="S523" s="69"/>
      <c r="T523" s="70"/>
      <c r="U523" s="63"/>
    </row>
    <row r="524" spans="5:21" ht="15.75" customHeight="1" x14ac:dyDescent="0.3">
      <c r="E524" s="63"/>
      <c r="F524" s="72"/>
      <c r="H524" s="63"/>
      <c r="I524" s="68"/>
      <c r="J524" s="63"/>
      <c r="K524" s="63"/>
      <c r="L524" s="63"/>
      <c r="M524" s="63"/>
      <c r="N524" s="63"/>
      <c r="O524" s="68"/>
      <c r="P524" s="63"/>
      <c r="Q524" s="63"/>
      <c r="R524" s="63"/>
      <c r="S524" s="69"/>
      <c r="T524" s="70"/>
      <c r="U524" s="63"/>
    </row>
    <row r="525" spans="5:21" ht="15.75" customHeight="1" x14ac:dyDescent="0.3">
      <c r="E525" s="63"/>
      <c r="F525" s="72"/>
      <c r="H525" s="63"/>
      <c r="I525" s="68"/>
      <c r="J525" s="63"/>
      <c r="K525" s="63"/>
      <c r="L525" s="63"/>
      <c r="M525" s="63"/>
      <c r="N525" s="63"/>
      <c r="O525" s="68"/>
      <c r="P525" s="63"/>
      <c r="Q525" s="63"/>
      <c r="R525" s="63"/>
      <c r="S525" s="69"/>
      <c r="T525" s="70"/>
      <c r="U525" s="63"/>
    </row>
    <row r="526" spans="5:21" ht="15.75" customHeight="1" x14ac:dyDescent="0.3">
      <c r="E526" s="63"/>
      <c r="F526" s="72"/>
      <c r="H526" s="63"/>
      <c r="I526" s="68"/>
      <c r="J526" s="63"/>
      <c r="K526" s="63"/>
      <c r="L526" s="63"/>
      <c r="M526" s="63"/>
      <c r="N526" s="63"/>
      <c r="O526" s="68"/>
      <c r="P526" s="63"/>
      <c r="Q526" s="63"/>
      <c r="R526" s="63"/>
      <c r="S526" s="69"/>
      <c r="T526" s="70"/>
      <c r="U526" s="63"/>
    </row>
    <row r="527" spans="5:21" ht="15.75" customHeight="1" x14ac:dyDescent="0.3">
      <c r="E527" s="63"/>
      <c r="F527" s="72"/>
      <c r="H527" s="63"/>
      <c r="I527" s="68"/>
      <c r="J527" s="63"/>
      <c r="K527" s="63"/>
      <c r="L527" s="63"/>
      <c r="M527" s="63"/>
      <c r="N527" s="63"/>
      <c r="O527" s="68"/>
      <c r="P527" s="63"/>
      <c r="Q527" s="63"/>
      <c r="R527" s="63"/>
      <c r="S527" s="69"/>
      <c r="T527" s="70"/>
      <c r="U527" s="63"/>
    </row>
    <row r="528" spans="5:21" ht="15.75" customHeight="1" x14ac:dyDescent="0.3">
      <c r="E528" s="63"/>
      <c r="F528" s="72"/>
      <c r="H528" s="63"/>
      <c r="I528" s="68"/>
      <c r="J528" s="63"/>
      <c r="K528" s="63"/>
      <c r="L528" s="63"/>
      <c r="M528" s="63"/>
      <c r="N528" s="63"/>
      <c r="O528" s="68"/>
      <c r="P528" s="63"/>
      <c r="Q528" s="63"/>
      <c r="R528" s="63"/>
      <c r="S528" s="69"/>
      <c r="T528" s="70"/>
      <c r="U528" s="63"/>
    </row>
    <row r="529" spans="5:21" ht="15.75" customHeight="1" x14ac:dyDescent="0.3">
      <c r="E529" s="63"/>
      <c r="F529" s="72"/>
      <c r="H529" s="63"/>
      <c r="I529" s="68"/>
      <c r="J529" s="63"/>
      <c r="K529" s="63"/>
      <c r="L529" s="63"/>
      <c r="M529" s="63"/>
      <c r="N529" s="63"/>
      <c r="O529" s="68"/>
      <c r="P529" s="63"/>
      <c r="Q529" s="63"/>
      <c r="R529" s="63"/>
      <c r="S529" s="69"/>
      <c r="T529" s="70"/>
      <c r="U529" s="63"/>
    </row>
    <row r="530" spans="5:21" ht="15.75" customHeight="1" x14ac:dyDescent="0.3">
      <c r="E530" s="63"/>
      <c r="F530" s="72"/>
      <c r="H530" s="63"/>
      <c r="I530" s="68"/>
      <c r="J530" s="63"/>
      <c r="K530" s="63"/>
      <c r="L530" s="63"/>
      <c r="M530" s="63"/>
      <c r="N530" s="63"/>
      <c r="O530" s="68"/>
      <c r="P530" s="63"/>
      <c r="Q530" s="63"/>
      <c r="R530" s="63"/>
      <c r="S530" s="69"/>
      <c r="T530" s="70"/>
      <c r="U530" s="63"/>
    </row>
    <row r="531" spans="5:21" ht="15.75" customHeight="1" x14ac:dyDescent="0.3">
      <c r="E531" s="63"/>
      <c r="F531" s="72"/>
      <c r="H531" s="63"/>
      <c r="I531" s="68"/>
      <c r="J531" s="63"/>
      <c r="K531" s="63"/>
      <c r="L531" s="63"/>
      <c r="M531" s="63"/>
      <c r="N531" s="63"/>
      <c r="O531" s="68"/>
      <c r="P531" s="63"/>
      <c r="Q531" s="63"/>
      <c r="R531" s="63"/>
      <c r="S531" s="69"/>
      <c r="T531" s="70"/>
      <c r="U531" s="63"/>
    </row>
    <row r="532" spans="5:21" ht="15.75" customHeight="1" x14ac:dyDescent="0.3">
      <c r="E532" s="63"/>
      <c r="F532" s="72"/>
      <c r="H532" s="63"/>
      <c r="I532" s="68"/>
      <c r="J532" s="63"/>
      <c r="K532" s="63"/>
      <c r="L532" s="63"/>
      <c r="M532" s="63"/>
      <c r="N532" s="63"/>
      <c r="O532" s="68"/>
      <c r="P532" s="63"/>
      <c r="Q532" s="63"/>
      <c r="R532" s="63"/>
      <c r="S532" s="69"/>
      <c r="T532" s="70"/>
      <c r="U532" s="63"/>
    </row>
    <row r="533" spans="5:21" ht="15.75" customHeight="1" x14ac:dyDescent="0.3">
      <c r="E533" s="63"/>
      <c r="F533" s="72"/>
      <c r="H533" s="63"/>
      <c r="I533" s="68"/>
      <c r="J533" s="63"/>
      <c r="K533" s="63"/>
      <c r="L533" s="63"/>
      <c r="M533" s="63"/>
      <c r="N533" s="63"/>
      <c r="O533" s="68"/>
      <c r="P533" s="63"/>
      <c r="Q533" s="63"/>
      <c r="R533" s="63"/>
      <c r="S533" s="69"/>
      <c r="T533" s="70"/>
      <c r="U533" s="63"/>
    </row>
    <row r="534" spans="5:21" ht="15.75" customHeight="1" x14ac:dyDescent="0.3">
      <c r="E534" s="63"/>
      <c r="F534" s="72"/>
      <c r="H534" s="63"/>
      <c r="I534" s="68"/>
      <c r="J534" s="63"/>
      <c r="K534" s="63"/>
      <c r="L534" s="63"/>
      <c r="M534" s="63"/>
      <c r="N534" s="63"/>
      <c r="O534" s="68"/>
      <c r="P534" s="63"/>
      <c r="Q534" s="63"/>
      <c r="R534" s="63"/>
      <c r="S534" s="69"/>
      <c r="T534" s="70"/>
      <c r="U534" s="63"/>
    </row>
    <row r="535" spans="5:21" ht="15.75" customHeight="1" x14ac:dyDescent="0.3">
      <c r="E535" s="63"/>
      <c r="F535" s="72"/>
      <c r="H535" s="63"/>
      <c r="I535" s="68"/>
      <c r="J535" s="63"/>
      <c r="K535" s="63"/>
      <c r="L535" s="63"/>
      <c r="M535" s="63"/>
      <c r="N535" s="63"/>
      <c r="O535" s="68"/>
      <c r="P535" s="63"/>
      <c r="Q535" s="63"/>
      <c r="R535" s="63"/>
      <c r="S535" s="69"/>
      <c r="T535" s="70"/>
      <c r="U535" s="63"/>
    </row>
    <row r="536" spans="5:21" ht="15.75" customHeight="1" x14ac:dyDescent="0.3">
      <c r="E536" s="63"/>
      <c r="F536" s="72"/>
      <c r="H536" s="63"/>
      <c r="I536" s="68"/>
      <c r="J536" s="63"/>
      <c r="K536" s="63"/>
      <c r="L536" s="63"/>
      <c r="M536" s="63"/>
      <c r="N536" s="63"/>
      <c r="O536" s="68"/>
      <c r="P536" s="63"/>
      <c r="Q536" s="63"/>
      <c r="R536" s="63"/>
      <c r="S536" s="69"/>
      <c r="T536" s="70"/>
      <c r="U536" s="63"/>
    </row>
    <row r="537" spans="5:21" ht="15.75" customHeight="1" x14ac:dyDescent="0.3">
      <c r="E537" s="63"/>
      <c r="F537" s="72"/>
      <c r="H537" s="63"/>
      <c r="I537" s="68"/>
      <c r="J537" s="63"/>
      <c r="K537" s="63"/>
      <c r="L537" s="63"/>
      <c r="M537" s="63"/>
      <c r="N537" s="63"/>
      <c r="O537" s="68"/>
      <c r="P537" s="63"/>
      <c r="Q537" s="63"/>
      <c r="R537" s="63"/>
      <c r="S537" s="69"/>
      <c r="T537" s="70"/>
      <c r="U537" s="63"/>
    </row>
    <row r="538" spans="5:21" ht="15.75" customHeight="1" x14ac:dyDescent="0.3">
      <c r="E538" s="63"/>
      <c r="F538" s="72"/>
      <c r="H538" s="63"/>
      <c r="I538" s="68"/>
      <c r="J538" s="63"/>
      <c r="K538" s="63"/>
      <c r="L538" s="63"/>
      <c r="M538" s="63"/>
      <c r="N538" s="63"/>
      <c r="O538" s="68"/>
      <c r="P538" s="63"/>
      <c r="Q538" s="63"/>
      <c r="R538" s="63"/>
      <c r="S538" s="69"/>
      <c r="T538" s="70"/>
      <c r="U538" s="63"/>
    </row>
    <row r="539" spans="5:21" ht="15.75" customHeight="1" x14ac:dyDescent="0.3">
      <c r="E539" s="63"/>
      <c r="F539" s="72"/>
      <c r="H539" s="63"/>
      <c r="I539" s="68"/>
      <c r="J539" s="63"/>
      <c r="K539" s="63"/>
      <c r="L539" s="63"/>
      <c r="M539" s="63"/>
      <c r="N539" s="63"/>
      <c r="O539" s="68"/>
      <c r="P539" s="63"/>
      <c r="Q539" s="63"/>
      <c r="R539" s="63"/>
      <c r="S539" s="69"/>
      <c r="T539" s="70"/>
      <c r="U539" s="63"/>
    </row>
    <row r="540" spans="5:21" ht="15.75" customHeight="1" x14ac:dyDescent="0.3">
      <c r="E540" s="63"/>
      <c r="F540" s="72"/>
      <c r="H540" s="63"/>
      <c r="I540" s="68"/>
      <c r="J540" s="63"/>
      <c r="K540" s="63"/>
      <c r="L540" s="63"/>
      <c r="M540" s="63"/>
      <c r="N540" s="63"/>
      <c r="O540" s="68"/>
      <c r="P540" s="63"/>
      <c r="Q540" s="63"/>
      <c r="R540" s="63"/>
      <c r="S540" s="69"/>
      <c r="T540" s="70"/>
      <c r="U540" s="63"/>
    </row>
    <row r="541" spans="5:21" ht="15.75" customHeight="1" x14ac:dyDescent="0.3">
      <c r="E541" s="63"/>
      <c r="F541" s="72"/>
      <c r="H541" s="63"/>
      <c r="I541" s="68"/>
      <c r="J541" s="63"/>
      <c r="K541" s="63"/>
      <c r="L541" s="63"/>
      <c r="M541" s="63"/>
      <c r="N541" s="63"/>
      <c r="O541" s="68"/>
      <c r="P541" s="63"/>
      <c r="Q541" s="63"/>
      <c r="R541" s="63"/>
      <c r="S541" s="69"/>
      <c r="T541" s="70"/>
      <c r="U541" s="63"/>
    </row>
    <row r="542" spans="5:21" ht="15.75" customHeight="1" x14ac:dyDescent="0.3">
      <c r="E542" s="63"/>
      <c r="F542" s="72"/>
      <c r="H542" s="63"/>
      <c r="I542" s="68"/>
      <c r="J542" s="63"/>
      <c r="K542" s="63"/>
      <c r="L542" s="63"/>
      <c r="M542" s="63"/>
      <c r="N542" s="63"/>
      <c r="O542" s="68"/>
      <c r="P542" s="63"/>
      <c r="Q542" s="63"/>
      <c r="R542" s="63"/>
      <c r="S542" s="69"/>
      <c r="T542" s="70"/>
      <c r="U542" s="63"/>
    </row>
    <row r="543" spans="5:21" ht="15.75" customHeight="1" x14ac:dyDescent="0.3">
      <c r="E543" s="63"/>
      <c r="F543" s="72"/>
      <c r="H543" s="63"/>
      <c r="I543" s="68"/>
      <c r="J543" s="63"/>
      <c r="K543" s="63"/>
      <c r="L543" s="63"/>
      <c r="M543" s="63"/>
      <c r="N543" s="63"/>
      <c r="O543" s="68"/>
      <c r="P543" s="63"/>
      <c r="Q543" s="63"/>
      <c r="R543" s="63"/>
      <c r="S543" s="69"/>
      <c r="T543" s="70"/>
      <c r="U543" s="63"/>
    </row>
    <row r="544" spans="5:21" ht="15.75" customHeight="1" x14ac:dyDescent="0.3">
      <c r="E544" s="63"/>
      <c r="F544" s="72"/>
      <c r="H544" s="63"/>
      <c r="I544" s="68"/>
      <c r="J544" s="63"/>
      <c r="K544" s="63"/>
      <c r="L544" s="63"/>
      <c r="M544" s="63"/>
      <c r="N544" s="63"/>
      <c r="O544" s="68"/>
      <c r="P544" s="63"/>
      <c r="Q544" s="63"/>
      <c r="R544" s="63"/>
      <c r="S544" s="69"/>
      <c r="T544" s="70"/>
      <c r="U544" s="63"/>
    </row>
    <row r="545" spans="5:21" ht="15.75" customHeight="1" x14ac:dyDescent="0.3">
      <c r="E545" s="63"/>
      <c r="F545" s="72"/>
      <c r="H545" s="63"/>
      <c r="I545" s="68"/>
      <c r="J545" s="63"/>
      <c r="K545" s="63"/>
      <c r="L545" s="63"/>
      <c r="M545" s="63"/>
      <c r="N545" s="63"/>
      <c r="O545" s="68"/>
      <c r="P545" s="63"/>
      <c r="Q545" s="63"/>
      <c r="R545" s="63"/>
      <c r="S545" s="69"/>
      <c r="T545" s="70"/>
      <c r="U545" s="63"/>
    </row>
    <row r="546" spans="5:21" ht="15.75" customHeight="1" x14ac:dyDescent="0.3">
      <c r="E546" s="63"/>
      <c r="F546" s="72"/>
      <c r="H546" s="63"/>
      <c r="I546" s="68"/>
      <c r="J546" s="63"/>
      <c r="K546" s="63"/>
      <c r="L546" s="63"/>
      <c r="M546" s="63"/>
      <c r="N546" s="63"/>
      <c r="O546" s="68"/>
      <c r="P546" s="63"/>
      <c r="Q546" s="63"/>
      <c r="R546" s="63"/>
      <c r="S546" s="69"/>
      <c r="T546" s="70"/>
      <c r="U546" s="63"/>
    </row>
    <row r="547" spans="5:21" ht="15.75" customHeight="1" x14ac:dyDescent="0.3">
      <c r="E547" s="63"/>
      <c r="F547" s="72"/>
      <c r="H547" s="63"/>
      <c r="I547" s="68"/>
      <c r="J547" s="63"/>
      <c r="K547" s="63"/>
      <c r="L547" s="63"/>
      <c r="M547" s="63"/>
      <c r="N547" s="63"/>
      <c r="O547" s="68"/>
      <c r="P547" s="63"/>
      <c r="Q547" s="63"/>
      <c r="R547" s="63"/>
      <c r="S547" s="69"/>
      <c r="T547" s="70"/>
      <c r="U547" s="63"/>
    </row>
    <row r="548" spans="5:21" ht="15.75" customHeight="1" x14ac:dyDescent="0.3">
      <c r="E548" s="63"/>
      <c r="F548" s="72"/>
      <c r="H548" s="63"/>
      <c r="I548" s="68"/>
      <c r="J548" s="63"/>
      <c r="K548" s="63"/>
      <c r="L548" s="63"/>
      <c r="M548" s="63"/>
      <c r="N548" s="63"/>
      <c r="O548" s="68"/>
      <c r="P548" s="63"/>
      <c r="Q548" s="63"/>
      <c r="R548" s="63"/>
      <c r="S548" s="69"/>
      <c r="T548" s="70"/>
      <c r="U548" s="63"/>
    </row>
    <row r="549" spans="5:21" ht="15.75" customHeight="1" x14ac:dyDescent="0.3">
      <c r="E549" s="63"/>
      <c r="F549" s="72"/>
      <c r="H549" s="63"/>
      <c r="I549" s="68"/>
      <c r="J549" s="63"/>
      <c r="K549" s="63"/>
      <c r="L549" s="63"/>
      <c r="M549" s="63"/>
      <c r="N549" s="63"/>
      <c r="O549" s="68"/>
      <c r="P549" s="63"/>
      <c r="Q549" s="63"/>
      <c r="R549" s="63"/>
      <c r="S549" s="69"/>
      <c r="T549" s="70"/>
      <c r="U549" s="63"/>
    </row>
    <row r="550" spans="5:21" ht="15.75" customHeight="1" x14ac:dyDescent="0.3">
      <c r="E550" s="63"/>
      <c r="F550" s="72"/>
      <c r="H550" s="63"/>
      <c r="I550" s="68"/>
      <c r="J550" s="63"/>
      <c r="K550" s="63"/>
      <c r="L550" s="63"/>
      <c r="M550" s="63"/>
      <c r="N550" s="63"/>
      <c r="O550" s="68"/>
      <c r="P550" s="63"/>
      <c r="Q550" s="63"/>
      <c r="R550" s="63"/>
      <c r="S550" s="69"/>
      <c r="T550" s="70"/>
      <c r="U550" s="63"/>
    </row>
    <row r="551" spans="5:21" ht="15.75" customHeight="1" x14ac:dyDescent="0.3">
      <c r="E551" s="63"/>
      <c r="F551" s="72"/>
      <c r="H551" s="63"/>
      <c r="I551" s="68"/>
      <c r="J551" s="63"/>
      <c r="K551" s="63"/>
      <c r="L551" s="63"/>
      <c r="M551" s="63"/>
      <c r="N551" s="63"/>
      <c r="O551" s="68"/>
      <c r="P551" s="63"/>
      <c r="Q551" s="63"/>
      <c r="R551" s="63"/>
      <c r="S551" s="69"/>
      <c r="T551" s="70"/>
      <c r="U551" s="63"/>
    </row>
    <row r="552" spans="5:21" ht="15.75" customHeight="1" x14ac:dyDescent="0.3">
      <c r="E552" s="63"/>
      <c r="F552" s="72"/>
      <c r="H552" s="63"/>
      <c r="I552" s="68"/>
      <c r="J552" s="63"/>
      <c r="K552" s="63"/>
      <c r="L552" s="63"/>
      <c r="M552" s="63"/>
      <c r="N552" s="63"/>
      <c r="O552" s="68"/>
      <c r="P552" s="63"/>
      <c r="Q552" s="63"/>
      <c r="R552" s="63"/>
      <c r="S552" s="69"/>
      <c r="T552" s="70"/>
      <c r="U552" s="63"/>
    </row>
    <row r="553" spans="5:21" ht="15.75" customHeight="1" x14ac:dyDescent="0.3">
      <c r="E553" s="63"/>
      <c r="F553" s="72"/>
      <c r="H553" s="63"/>
      <c r="I553" s="68"/>
      <c r="J553" s="63"/>
      <c r="K553" s="63"/>
      <c r="L553" s="63"/>
      <c r="M553" s="63"/>
      <c r="N553" s="63"/>
      <c r="O553" s="68"/>
      <c r="P553" s="63"/>
      <c r="Q553" s="63"/>
      <c r="R553" s="63"/>
      <c r="S553" s="69"/>
      <c r="T553" s="70"/>
      <c r="U553" s="63"/>
    </row>
    <row r="554" spans="5:21" ht="15.75" customHeight="1" x14ac:dyDescent="0.3">
      <c r="E554" s="63"/>
      <c r="F554" s="72"/>
      <c r="H554" s="63"/>
      <c r="I554" s="68"/>
      <c r="J554" s="63"/>
      <c r="K554" s="63"/>
      <c r="L554" s="63"/>
      <c r="M554" s="63"/>
      <c r="N554" s="63"/>
      <c r="O554" s="68"/>
      <c r="P554" s="63"/>
      <c r="Q554" s="63"/>
      <c r="R554" s="63"/>
      <c r="S554" s="69"/>
      <c r="T554" s="70"/>
      <c r="U554" s="63"/>
    </row>
    <row r="555" spans="5:21" ht="15.75" customHeight="1" x14ac:dyDescent="0.3">
      <c r="E555" s="63"/>
      <c r="F555" s="72"/>
      <c r="H555" s="63"/>
      <c r="I555" s="68"/>
      <c r="J555" s="63"/>
      <c r="K555" s="63"/>
      <c r="L555" s="63"/>
      <c r="M555" s="63"/>
      <c r="N555" s="63"/>
      <c r="O555" s="68"/>
      <c r="P555" s="63"/>
      <c r="Q555" s="63"/>
      <c r="R555" s="63"/>
      <c r="S555" s="69"/>
      <c r="T555" s="70"/>
      <c r="U555" s="63"/>
    </row>
    <row r="556" spans="5:21" ht="15.75" customHeight="1" x14ac:dyDescent="0.3">
      <c r="E556" s="63"/>
      <c r="F556" s="72"/>
      <c r="H556" s="63"/>
      <c r="I556" s="68"/>
      <c r="J556" s="63"/>
      <c r="K556" s="63"/>
      <c r="L556" s="63"/>
      <c r="M556" s="63"/>
      <c r="N556" s="63"/>
      <c r="O556" s="68"/>
      <c r="P556" s="63"/>
      <c r="Q556" s="63"/>
      <c r="R556" s="63"/>
      <c r="S556" s="69"/>
      <c r="T556" s="70"/>
      <c r="U556" s="63"/>
    </row>
    <row r="557" spans="5:21" ht="15.75" customHeight="1" x14ac:dyDescent="0.3">
      <c r="E557" s="63"/>
      <c r="F557" s="72"/>
      <c r="H557" s="63"/>
      <c r="I557" s="68"/>
      <c r="J557" s="63"/>
      <c r="K557" s="63"/>
      <c r="L557" s="63"/>
      <c r="M557" s="63"/>
      <c r="N557" s="63"/>
      <c r="O557" s="68"/>
      <c r="P557" s="63"/>
      <c r="Q557" s="63"/>
      <c r="R557" s="63"/>
      <c r="S557" s="69"/>
      <c r="T557" s="70"/>
      <c r="U557" s="63"/>
    </row>
    <row r="558" spans="5:21" ht="15.75" customHeight="1" x14ac:dyDescent="0.3">
      <c r="E558" s="63"/>
      <c r="F558" s="72"/>
      <c r="H558" s="63"/>
      <c r="I558" s="68"/>
      <c r="J558" s="63"/>
      <c r="K558" s="63"/>
      <c r="L558" s="63"/>
      <c r="M558" s="63"/>
      <c r="N558" s="63"/>
      <c r="O558" s="68"/>
      <c r="P558" s="63"/>
      <c r="Q558" s="63"/>
      <c r="R558" s="63"/>
      <c r="S558" s="69"/>
      <c r="T558" s="70"/>
      <c r="U558" s="63"/>
    </row>
    <row r="559" spans="5:21" ht="15.75" customHeight="1" x14ac:dyDescent="0.3">
      <c r="E559" s="63"/>
      <c r="F559" s="72"/>
      <c r="H559" s="63"/>
      <c r="I559" s="68"/>
      <c r="J559" s="63"/>
      <c r="K559" s="63"/>
      <c r="L559" s="63"/>
      <c r="M559" s="63"/>
      <c r="N559" s="63"/>
      <c r="O559" s="68"/>
      <c r="P559" s="63"/>
      <c r="Q559" s="63"/>
      <c r="R559" s="63"/>
      <c r="S559" s="69"/>
      <c r="T559" s="70"/>
      <c r="U559" s="63"/>
    </row>
    <row r="560" spans="5:21" ht="15.75" customHeight="1" x14ac:dyDescent="0.3">
      <c r="E560" s="63"/>
      <c r="F560" s="72"/>
      <c r="H560" s="63"/>
      <c r="I560" s="68"/>
      <c r="J560" s="63"/>
      <c r="K560" s="63"/>
      <c r="L560" s="63"/>
      <c r="M560" s="63"/>
      <c r="N560" s="63"/>
      <c r="O560" s="68"/>
      <c r="P560" s="63"/>
      <c r="Q560" s="63"/>
      <c r="R560" s="63"/>
      <c r="S560" s="69"/>
      <c r="T560" s="70"/>
      <c r="U560" s="63"/>
    </row>
    <row r="561" spans="5:21" ht="15.75" customHeight="1" x14ac:dyDescent="0.3">
      <c r="E561" s="63"/>
      <c r="F561" s="72"/>
      <c r="H561" s="63"/>
      <c r="I561" s="68"/>
      <c r="J561" s="63"/>
      <c r="K561" s="63"/>
      <c r="L561" s="63"/>
      <c r="M561" s="63"/>
      <c r="N561" s="63"/>
      <c r="O561" s="68"/>
      <c r="P561" s="63"/>
      <c r="Q561" s="63"/>
      <c r="R561" s="63"/>
      <c r="S561" s="69"/>
      <c r="T561" s="70"/>
      <c r="U561" s="63"/>
    </row>
    <row r="562" spans="5:21" ht="15.75" customHeight="1" x14ac:dyDescent="0.3">
      <c r="E562" s="63"/>
      <c r="F562" s="72"/>
      <c r="H562" s="63"/>
      <c r="I562" s="68"/>
      <c r="J562" s="63"/>
      <c r="K562" s="63"/>
      <c r="L562" s="63"/>
      <c r="M562" s="63"/>
      <c r="N562" s="63"/>
      <c r="O562" s="68"/>
      <c r="P562" s="63"/>
      <c r="Q562" s="63"/>
      <c r="R562" s="63"/>
      <c r="S562" s="69"/>
      <c r="T562" s="70"/>
      <c r="U562" s="63"/>
    </row>
    <row r="563" spans="5:21" ht="15.75" customHeight="1" x14ac:dyDescent="0.3">
      <c r="E563" s="63"/>
      <c r="F563" s="72"/>
      <c r="H563" s="63"/>
      <c r="I563" s="68"/>
      <c r="J563" s="63"/>
      <c r="K563" s="63"/>
      <c r="L563" s="63"/>
      <c r="M563" s="63"/>
      <c r="N563" s="63"/>
      <c r="O563" s="68"/>
      <c r="P563" s="63"/>
      <c r="Q563" s="63"/>
      <c r="R563" s="63"/>
      <c r="S563" s="69"/>
      <c r="T563" s="70"/>
      <c r="U563" s="63"/>
    </row>
    <row r="564" spans="5:21" ht="15.75" customHeight="1" x14ac:dyDescent="0.3">
      <c r="E564" s="63"/>
      <c r="F564" s="72"/>
      <c r="H564" s="63"/>
      <c r="I564" s="68"/>
      <c r="J564" s="63"/>
      <c r="K564" s="63"/>
      <c r="L564" s="63"/>
      <c r="M564" s="63"/>
      <c r="N564" s="63"/>
      <c r="O564" s="68"/>
      <c r="P564" s="63"/>
      <c r="Q564" s="63"/>
      <c r="R564" s="63"/>
      <c r="S564" s="69"/>
      <c r="T564" s="70"/>
      <c r="U564" s="63"/>
    </row>
    <row r="565" spans="5:21" ht="15.75" customHeight="1" x14ac:dyDescent="0.3">
      <c r="E565" s="63"/>
      <c r="F565" s="72"/>
      <c r="H565" s="63"/>
      <c r="I565" s="68"/>
      <c r="J565" s="63"/>
      <c r="K565" s="63"/>
      <c r="L565" s="63"/>
      <c r="M565" s="63"/>
      <c r="N565" s="63"/>
      <c r="O565" s="68"/>
      <c r="P565" s="63"/>
      <c r="Q565" s="63"/>
      <c r="R565" s="63"/>
      <c r="S565" s="69"/>
      <c r="T565" s="70"/>
      <c r="U565" s="63"/>
    </row>
    <row r="566" spans="5:21" ht="15.75" customHeight="1" x14ac:dyDescent="0.3">
      <c r="E566" s="63"/>
      <c r="F566" s="72"/>
      <c r="H566" s="63"/>
      <c r="I566" s="68"/>
      <c r="J566" s="63"/>
      <c r="K566" s="63"/>
      <c r="L566" s="63"/>
      <c r="M566" s="63"/>
      <c r="N566" s="63"/>
      <c r="O566" s="68"/>
      <c r="P566" s="63"/>
      <c r="Q566" s="63"/>
      <c r="R566" s="63"/>
      <c r="S566" s="69"/>
      <c r="T566" s="70"/>
      <c r="U566" s="63"/>
    </row>
    <row r="567" spans="5:21" ht="15.75" customHeight="1" x14ac:dyDescent="0.3">
      <c r="E567" s="63"/>
      <c r="F567" s="72"/>
      <c r="H567" s="63"/>
      <c r="I567" s="68"/>
      <c r="J567" s="63"/>
      <c r="K567" s="63"/>
      <c r="L567" s="63"/>
      <c r="M567" s="63"/>
      <c r="N567" s="63"/>
      <c r="O567" s="68"/>
      <c r="P567" s="63"/>
      <c r="Q567" s="63"/>
      <c r="R567" s="63"/>
      <c r="S567" s="69"/>
      <c r="T567" s="70"/>
      <c r="U567" s="63"/>
    </row>
    <row r="568" spans="5:21" ht="15.75" customHeight="1" x14ac:dyDescent="0.3">
      <c r="E568" s="63"/>
      <c r="F568" s="72"/>
      <c r="H568" s="63"/>
      <c r="I568" s="68"/>
      <c r="J568" s="63"/>
      <c r="K568" s="63"/>
      <c r="L568" s="63"/>
      <c r="M568" s="63"/>
      <c r="N568" s="63"/>
      <c r="O568" s="68"/>
      <c r="P568" s="63"/>
      <c r="Q568" s="63"/>
      <c r="R568" s="63"/>
      <c r="S568" s="69"/>
      <c r="T568" s="70"/>
      <c r="U568" s="63"/>
    </row>
    <row r="569" spans="5:21" ht="15.75" customHeight="1" x14ac:dyDescent="0.3">
      <c r="E569" s="63"/>
      <c r="F569" s="72"/>
      <c r="H569" s="63"/>
      <c r="I569" s="68"/>
      <c r="J569" s="63"/>
      <c r="K569" s="63"/>
      <c r="L569" s="63"/>
      <c r="M569" s="63"/>
      <c r="N569" s="63"/>
      <c r="O569" s="68"/>
      <c r="P569" s="63"/>
      <c r="Q569" s="63"/>
      <c r="R569" s="63"/>
      <c r="S569" s="69"/>
      <c r="T569" s="70"/>
      <c r="U569" s="63"/>
    </row>
    <row r="570" spans="5:21" ht="15.75" customHeight="1" x14ac:dyDescent="0.3">
      <c r="E570" s="63"/>
      <c r="F570" s="72"/>
      <c r="H570" s="63"/>
      <c r="I570" s="68"/>
      <c r="J570" s="63"/>
      <c r="K570" s="63"/>
      <c r="L570" s="63"/>
      <c r="M570" s="63"/>
      <c r="N570" s="63"/>
      <c r="O570" s="68"/>
      <c r="P570" s="63"/>
      <c r="Q570" s="63"/>
      <c r="R570" s="63"/>
      <c r="S570" s="69"/>
      <c r="T570" s="70"/>
      <c r="U570" s="63"/>
    </row>
    <row r="571" spans="5:21" ht="15.75" customHeight="1" x14ac:dyDescent="0.3">
      <c r="E571" s="63"/>
      <c r="F571" s="72"/>
      <c r="H571" s="63"/>
      <c r="I571" s="68"/>
      <c r="J571" s="63"/>
      <c r="K571" s="63"/>
      <c r="L571" s="63"/>
      <c r="M571" s="63"/>
      <c r="N571" s="63"/>
      <c r="O571" s="68"/>
      <c r="P571" s="63"/>
      <c r="Q571" s="63"/>
      <c r="R571" s="63"/>
      <c r="S571" s="69"/>
      <c r="T571" s="70"/>
      <c r="U571" s="63"/>
    </row>
    <row r="572" spans="5:21" ht="15.75" customHeight="1" x14ac:dyDescent="0.3">
      <c r="E572" s="63"/>
      <c r="F572" s="72"/>
      <c r="H572" s="63"/>
      <c r="I572" s="68"/>
      <c r="J572" s="63"/>
      <c r="K572" s="63"/>
      <c r="L572" s="63"/>
      <c r="M572" s="63"/>
      <c r="N572" s="63"/>
      <c r="O572" s="68"/>
      <c r="P572" s="63"/>
      <c r="Q572" s="63"/>
      <c r="R572" s="63"/>
      <c r="S572" s="69"/>
      <c r="T572" s="70"/>
      <c r="U572" s="63"/>
    </row>
    <row r="573" spans="5:21" ht="15.75" customHeight="1" x14ac:dyDescent="0.3">
      <c r="E573" s="63"/>
      <c r="F573" s="72"/>
      <c r="H573" s="63"/>
      <c r="I573" s="68"/>
      <c r="J573" s="63"/>
      <c r="K573" s="63"/>
      <c r="L573" s="63"/>
      <c r="M573" s="63"/>
      <c r="N573" s="63"/>
      <c r="O573" s="68"/>
      <c r="P573" s="63"/>
      <c r="Q573" s="63"/>
      <c r="R573" s="63"/>
      <c r="S573" s="69"/>
      <c r="T573" s="70"/>
      <c r="U573" s="63"/>
    </row>
    <row r="574" spans="5:21" ht="15.75" customHeight="1" x14ac:dyDescent="0.3">
      <c r="E574" s="63"/>
      <c r="F574" s="72"/>
      <c r="H574" s="63"/>
      <c r="I574" s="68"/>
      <c r="J574" s="63"/>
      <c r="K574" s="63"/>
      <c r="L574" s="63"/>
      <c r="M574" s="63"/>
      <c r="N574" s="63"/>
      <c r="O574" s="68"/>
      <c r="P574" s="63"/>
      <c r="Q574" s="63"/>
      <c r="R574" s="63"/>
      <c r="S574" s="69"/>
      <c r="T574" s="70"/>
      <c r="U574" s="63"/>
    </row>
    <row r="575" spans="5:21" ht="15.75" customHeight="1" x14ac:dyDescent="0.3">
      <c r="E575" s="63"/>
      <c r="F575" s="72"/>
      <c r="H575" s="63"/>
      <c r="I575" s="68"/>
      <c r="J575" s="63"/>
      <c r="K575" s="63"/>
      <c r="L575" s="63"/>
      <c r="M575" s="63"/>
      <c r="N575" s="63"/>
      <c r="O575" s="68"/>
      <c r="P575" s="63"/>
      <c r="Q575" s="63"/>
      <c r="R575" s="63"/>
      <c r="S575" s="69"/>
      <c r="T575" s="70"/>
      <c r="U575" s="63"/>
    </row>
    <row r="576" spans="5:21" ht="15.75" customHeight="1" x14ac:dyDescent="0.3">
      <c r="E576" s="63"/>
      <c r="F576" s="72"/>
      <c r="H576" s="63"/>
      <c r="I576" s="68"/>
      <c r="J576" s="63"/>
      <c r="K576" s="63"/>
      <c r="L576" s="63"/>
      <c r="M576" s="63"/>
      <c r="N576" s="63"/>
      <c r="O576" s="68"/>
      <c r="P576" s="63"/>
      <c r="Q576" s="63"/>
      <c r="R576" s="63"/>
      <c r="S576" s="69"/>
      <c r="T576" s="70"/>
      <c r="U576" s="63"/>
    </row>
    <row r="577" spans="5:21" ht="15.75" customHeight="1" x14ac:dyDescent="0.3">
      <c r="E577" s="63"/>
      <c r="F577" s="72"/>
      <c r="H577" s="63"/>
      <c r="I577" s="68"/>
      <c r="J577" s="63"/>
      <c r="K577" s="63"/>
      <c r="L577" s="63"/>
      <c r="M577" s="63"/>
      <c r="N577" s="63"/>
      <c r="O577" s="68"/>
      <c r="P577" s="63"/>
      <c r="Q577" s="63"/>
      <c r="R577" s="63"/>
      <c r="S577" s="69"/>
      <c r="T577" s="70"/>
      <c r="U577" s="63"/>
    </row>
    <row r="578" spans="5:21" ht="15.75" customHeight="1" x14ac:dyDescent="0.3">
      <c r="E578" s="63"/>
      <c r="F578" s="72"/>
      <c r="H578" s="63"/>
      <c r="I578" s="68"/>
      <c r="J578" s="63"/>
      <c r="K578" s="63"/>
      <c r="L578" s="63"/>
      <c r="M578" s="63"/>
      <c r="N578" s="63"/>
      <c r="O578" s="68"/>
      <c r="P578" s="63"/>
      <c r="Q578" s="63"/>
      <c r="R578" s="63"/>
      <c r="S578" s="69"/>
      <c r="T578" s="70"/>
      <c r="U578" s="63"/>
    </row>
    <row r="579" spans="5:21" ht="15.75" customHeight="1" x14ac:dyDescent="0.3">
      <c r="E579" s="63"/>
      <c r="F579" s="72"/>
      <c r="H579" s="63"/>
      <c r="I579" s="68"/>
      <c r="J579" s="63"/>
      <c r="K579" s="63"/>
      <c r="L579" s="63"/>
      <c r="M579" s="63"/>
      <c r="N579" s="63"/>
      <c r="O579" s="68"/>
      <c r="P579" s="63"/>
      <c r="Q579" s="63"/>
      <c r="R579" s="63"/>
      <c r="S579" s="69"/>
      <c r="T579" s="70"/>
      <c r="U579" s="63"/>
    </row>
    <row r="580" spans="5:21" ht="15.75" customHeight="1" x14ac:dyDescent="0.3">
      <c r="E580" s="63"/>
      <c r="F580" s="72"/>
      <c r="H580" s="63"/>
      <c r="I580" s="68"/>
      <c r="J580" s="63"/>
      <c r="K580" s="63"/>
      <c r="L580" s="63"/>
      <c r="M580" s="63"/>
      <c r="N580" s="63"/>
      <c r="O580" s="68"/>
      <c r="P580" s="63"/>
      <c r="Q580" s="63"/>
      <c r="R580" s="63"/>
      <c r="S580" s="69"/>
      <c r="T580" s="70"/>
      <c r="U580" s="63"/>
    </row>
    <row r="581" spans="5:21" ht="15.75" customHeight="1" x14ac:dyDescent="0.3">
      <c r="E581" s="63"/>
      <c r="F581" s="72"/>
      <c r="H581" s="63"/>
      <c r="I581" s="68"/>
      <c r="J581" s="63"/>
      <c r="K581" s="63"/>
      <c r="L581" s="63"/>
      <c r="M581" s="63"/>
      <c r="N581" s="63"/>
      <c r="O581" s="68"/>
      <c r="P581" s="63"/>
      <c r="Q581" s="63"/>
      <c r="R581" s="63"/>
      <c r="S581" s="69"/>
      <c r="T581" s="70"/>
      <c r="U581" s="63"/>
    </row>
    <row r="582" spans="5:21" ht="15.75" customHeight="1" x14ac:dyDescent="0.3">
      <c r="E582" s="63"/>
      <c r="F582" s="72"/>
      <c r="H582" s="63"/>
      <c r="I582" s="68"/>
      <c r="J582" s="63"/>
      <c r="K582" s="63"/>
      <c r="L582" s="63"/>
      <c r="M582" s="63"/>
      <c r="N582" s="63"/>
      <c r="O582" s="68"/>
      <c r="P582" s="63"/>
      <c r="Q582" s="63"/>
      <c r="R582" s="63"/>
      <c r="S582" s="69"/>
      <c r="T582" s="70"/>
      <c r="U582" s="63"/>
    </row>
    <row r="583" spans="5:21" ht="15.75" customHeight="1" x14ac:dyDescent="0.3">
      <c r="E583" s="63"/>
      <c r="F583" s="72"/>
      <c r="H583" s="63"/>
      <c r="I583" s="68"/>
      <c r="J583" s="63"/>
      <c r="K583" s="63"/>
      <c r="L583" s="63"/>
      <c r="M583" s="63"/>
      <c r="N583" s="63"/>
      <c r="O583" s="68"/>
      <c r="P583" s="63"/>
      <c r="Q583" s="63"/>
      <c r="R583" s="63"/>
      <c r="S583" s="69"/>
      <c r="T583" s="70"/>
      <c r="U583" s="63"/>
    </row>
    <row r="584" spans="5:21" ht="15.75" customHeight="1" x14ac:dyDescent="0.3">
      <c r="E584" s="63"/>
      <c r="F584" s="72"/>
      <c r="H584" s="63"/>
      <c r="I584" s="68"/>
      <c r="J584" s="63"/>
      <c r="K584" s="63"/>
      <c r="L584" s="63"/>
      <c r="M584" s="63"/>
      <c r="N584" s="63"/>
      <c r="O584" s="68"/>
      <c r="P584" s="63"/>
      <c r="Q584" s="63"/>
      <c r="R584" s="63"/>
      <c r="S584" s="69"/>
      <c r="T584" s="70"/>
      <c r="U584" s="63"/>
    </row>
    <row r="585" spans="5:21" ht="15.75" customHeight="1" x14ac:dyDescent="0.3">
      <c r="E585" s="63"/>
      <c r="F585" s="72"/>
      <c r="H585" s="63"/>
      <c r="I585" s="68"/>
      <c r="J585" s="63"/>
      <c r="K585" s="63"/>
      <c r="L585" s="63"/>
      <c r="M585" s="63"/>
      <c r="N585" s="63"/>
      <c r="O585" s="68"/>
      <c r="P585" s="63"/>
      <c r="Q585" s="63"/>
      <c r="R585" s="63"/>
      <c r="S585" s="69"/>
      <c r="T585" s="70"/>
      <c r="U585" s="63"/>
    </row>
    <row r="586" spans="5:21" ht="15.75" customHeight="1" x14ac:dyDescent="0.3">
      <c r="E586" s="63"/>
      <c r="F586" s="72"/>
      <c r="H586" s="63"/>
      <c r="I586" s="68"/>
      <c r="J586" s="63"/>
      <c r="K586" s="63"/>
      <c r="L586" s="63"/>
      <c r="M586" s="63"/>
      <c r="N586" s="63"/>
      <c r="O586" s="68"/>
      <c r="P586" s="63"/>
      <c r="Q586" s="63"/>
      <c r="R586" s="63"/>
      <c r="S586" s="69"/>
      <c r="T586" s="70"/>
      <c r="U586" s="63"/>
    </row>
    <row r="587" spans="5:21" ht="15.75" customHeight="1" x14ac:dyDescent="0.3">
      <c r="E587" s="63"/>
      <c r="F587" s="72"/>
      <c r="H587" s="63"/>
      <c r="I587" s="68"/>
      <c r="J587" s="63"/>
      <c r="K587" s="63"/>
      <c r="L587" s="63"/>
      <c r="M587" s="63"/>
      <c r="N587" s="63"/>
      <c r="O587" s="68"/>
      <c r="P587" s="63"/>
      <c r="Q587" s="63"/>
      <c r="R587" s="63"/>
      <c r="S587" s="69"/>
      <c r="T587" s="70"/>
      <c r="U587" s="63"/>
    </row>
    <row r="588" spans="5:21" ht="15.75" customHeight="1" x14ac:dyDescent="0.3">
      <c r="E588" s="63"/>
      <c r="F588" s="72"/>
      <c r="H588" s="63"/>
      <c r="I588" s="68"/>
      <c r="J588" s="63"/>
      <c r="K588" s="63"/>
      <c r="L588" s="63"/>
      <c r="M588" s="63"/>
      <c r="N588" s="63"/>
      <c r="O588" s="68"/>
      <c r="P588" s="63"/>
      <c r="Q588" s="63"/>
      <c r="R588" s="63"/>
      <c r="S588" s="69"/>
      <c r="T588" s="70"/>
      <c r="U588" s="63"/>
    </row>
    <row r="589" spans="5:21" ht="15.75" customHeight="1" x14ac:dyDescent="0.3">
      <c r="E589" s="63"/>
      <c r="F589" s="72"/>
      <c r="H589" s="63"/>
      <c r="I589" s="68"/>
      <c r="J589" s="63"/>
      <c r="K589" s="63"/>
      <c r="L589" s="63"/>
      <c r="M589" s="63"/>
      <c r="N589" s="63"/>
      <c r="O589" s="68"/>
      <c r="P589" s="63"/>
      <c r="Q589" s="63"/>
      <c r="R589" s="63"/>
      <c r="S589" s="69"/>
      <c r="T589" s="70"/>
      <c r="U589" s="63"/>
    </row>
    <row r="590" spans="5:21" ht="15.75" customHeight="1" x14ac:dyDescent="0.3">
      <c r="E590" s="63"/>
      <c r="F590" s="72"/>
      <c r="H590" s="63"/>
      <c r="I590" s="68"/>
      <c r="J590" s="63"/>
      <c r="K590" s="63"/>
      <c r="L590" s="63"/>
      <c r="M590" s="63"/>
      <c r="N590" s="63"/>
      <c r="O590" s="68"/>
      <c r="P590" s="63"/>
      <c r="Q590" s="63"/>
      <c r="R590" s="63"/>
      <c r="S590" s="69"/>
      <c r="T590" s="70"/>
      <c r="U590" s="63"/>
    </row>
    <row r="591" spans="5:21" ht="15.75" customHeight="1" x14ac:dyDescent="0.3">
      <c r="E591" s="63"/>
      <c r="F591" s="72"/>
      <c r="H591" s="63"/>
      <c r="I591" s="68"/>
      <c r="J591" s="63"/>
      <c r="K591" s="63"/>
      <c r="L591" s="63"/>
      <c r="M591" s="63"/>
      <c r="N591" s="63"/>
      <c r="O591" s="68"/>
      <c r="P591" s="63"/>
      <c r="Q591" s="63"/>
      <c r="R591" s="63"/>
      <c r="S591" s="69"/>
      <c r="T591" s="70"/>
      <c r="U591" s="63"/>
    </row>
    <row r="592" spans="5:21" ht="15.75" customHeight="1" x14ac:dyDescent="0.3">
      <c r="E592" s="63"/>
      <c r="F592" s="72"/>
      <c r="H592" s="63"/>
      <c r="I592" s="68"/>
      <c r="J592" s="63"/>
      <c r="K592" s="63"/>
      <c r="L592" s="63"/>
      <c r="M592" s="63"/>
      <c r="N592" s="63"/>
      <c r="O592" s="68"/>
      <c r="P592" s="63"/>
      <c r="Q592" s="63"/>
      <c r="R592" s="63"/>
      <c r="S592" s="69"/>
      <c r="T592" s="70"/>
      <c r="U592" s="63"/>
    </row>
    <row r="593" spans="5:21" ht="15.75" customHeight="1" x14ac:dyDescent="0.3">
      <c r="E593" s="63"/>
      <c r="F593" s="72"/>
      <c r="H593" s="63"/>
      <c r="I593" s="68"/>
      <c r="J593" s="63"/>
      <c r="K593" s="63"/>
      <c r="L593" s="63"/>
      <c r="M593" s="63"/>
      <c r="N593" s="63"/>
      <c r="O593" s="68"/>
      <c r="P593" s="63"/>
      <c r="Q593" s="63"/>
      <c r="R593" s="63"/>
      <c r="S593" s="69"/>
      <c r="T593" s="70"/>
      <c r="U593" s="63"/>
    </row>
    <row r="594" spans="5:21" ht="15.75" customHeight="1" x14ac:dyDescent="0.3">
      <c r="E594" s="63"/>
      <c r="F594" s="72"/>
      <c r="H594" s="63"/>
      <c r="I594" s="68"/>
      <c r="J594" s="63"/>
      <c r="K594" s="63"/>
      <c r="L594" s="63"/>
      <c r="M594" s="63"/>
      <c r="N594" s="63"/>
      <c r="O594" s="68"/>
      <c r="P594" s="63"/>
      <c r="Q594" s="63"/>
      <c r="R594" s="63"/>
      <c r="S594" s="69"/>
      <c r="T594" s="70"/>
      <c r="U594" s="63"/>
    </row>
    <row r="595" spans="5:21" ht="15.75" customHeight="1" x14ac:dyDescent="0.3">
      <c r="E595" s="63"/>
      <c r="F595" s="72"/>
      <c r="H595" s="63"/>
      <c r="I595" s="68"/>
      <c r="J595" s="63"/>
      <c r="K595" s="63"/>
      <c r="L595" s="63"/>
      <c r="M595" s="63"/>
      <c r="N595" s="63"/>
      <c r="O595" s="68"/>
      <c r="P595" s="63"/>
      <c r="Q595" s="63"/>
      <c r="R595" s="63"/>
      <c r="S595" s="69"/>
      <c r="T595" s="70"/>
      <c r="U595" s="63"/>
    </row>
    <row r="596" spans="5:21" ht="15.75" customHeight="1" x14ac:dyDescent="0.3">
      <c r="E596" s="63"/>
      <c r="F596" s="72"/>
      <c r="H596" s="63"/>
      <c r="I596" s="68"/>
      <c r="J596" s="63"/>
      <c r="K596" s="63"/>
      <c r="L596" s="63"/>
      <c r="M596" s="63"/>
      <c r="N596" s="63"/>
      <c r="O596" s="68"/>
      <c r="P596" s="63"/>
      <c r="Q596" s="63"/>
      <c r="R596" s="63"/>
      <c r="S596" s="69"/>
      <c r="T596" s="70"/>
      <c r="U596" s="63"/>
    </row>
    <row r="597" spans="5:21" ht="15.75" customHeight="1" x14ac:dyDescent="0.3">
      <c r="E597" s="63"/>
      <c r="F597" s="72"/>
      <c r="H597" s="63"/>
      <c r="I597" s="68"/>
      <c r="J597" s="63"/>
      <c r="K597" s="63"/>
      <c r="L597" s="63"/>
      <c r="M597" s="63"/>
      <c r="N597" s="63"/>
      <c r="O597" s="68"/>
      <c r="P597" s="63"/>
      <c r="Q597" s="63"/>
      <c r="R597" s="63"/>
      <c r="S597" s="69"/>
      <c r="T597" s="70"/>
      <c r="U597" s="63"/>
    </row>
    <row r="598" spans="5:21" ht="15.75" customHeight="1" x14ac:dyDescent="0.3">
      <c r="E598" s="63"/>
      <c r="F598" s="72"/>
      <c r="H598" s="63"/>
      <c r="I598" s="68"/>
      <c r="J598" s="63"/>
      <c r="K598" s="63"/>
      <c r="L598" s="63"/>
      <c r="M598" s="63"/>
      <c r="N598" s="63"/>
      <c r="O598" s="68"/>
      <c r="P598" s="63"/>
      <c r="Q598" s="63"/>
      <c r="R598" s="63"/>
      <c r="S598" s="69"/>
      <c r="T598" s="70"/>
      <c r="U598" s="63"/>
    </row>
    <row r="599" spans="5:21" ht="15.75" customHeight="1" x14ac:dyDescent="0.3">
      <c r="E599" s="63"/>
      <c r="F599" s="72"/>
      <c r="H599" s="63"/>
      <c r="I599" s="68"/>
      <c r="J599" s="63"/>
      <c r="K599" s="63"/>
      <c r="L599" s="63"/>
      <c r="M599" s="63"/>
      <c r="N599" s="63"/>
      <c r="O599" s="68"/>
      <c r="P599" s="63"/>
      <c r="Q599" s="63"/>
      <c r="R599" s="63"/>
      <c r="S599" s="69"/>
      <c r="T599" s="70"/>
      <c r="U599" s="63"/>
    </row>
    <row r="600" spans="5:21" ht="15.75" customHeight="1" x14ac:dyDescent="0.3">
      <c r="E600" s="63"/>
      <c r="F600" s="72"/>
      <c r="H600" s="63"/>
      <c r="I600" s="68"/>
      <c r="J600" s="63"/>
      <c r="K600" s="63"/>
      <c r="L600" s="63"/>
      <c r="M600" s="63"/>
      <c r="N600" s="63"/>
      <c r="O600" s="68"/>
      <c r="P600" s="63"/>
      <c r="Q600" s="63"/>
      <c r="R600" s="63"/>
      <c r="S600" s="69"/>
      <c r="T600" s="70"/>
      <c r="U600" s="63"/>
    </row>
    <row r="601" spans="5:21" ht="15.75" customHeight="1" x14ac:dyDescent="0.3">
      <c r="E601" s="63"/>
      <c r="F601" s="72"/>
      <c r="H601" s="63"/>
      <c r="I601" s="68"/>
      <c r="J601" s="63"/>
      <c r="K601" s="63"/>
      <c r="L601" s="63"/>
      <c r="M601" s="63"/>
      <c r="N601" s="63"/>
      <c r="O601" s="68"/>
      <c r="P601" s="63"/>
      <c r="Q601" s="63"/>
      <c r="R601" s="63"/>
      <c r="S601" s="69"/>
      <c r="T601" s="70"/>
      <c r="U601" s="63"/>
    </row>
    <row r="602" spans="5:21" ht="15.75" customHeight="1" x14ac:dyDescent="0.3">
      <c r="E602" s="63"/>
      <c r="F602" s="72"/>
      <c r="H602" s="63"/>
      <c r="I602" s="68"/>
      <c r="J602" s="63"/>
      <c r="K602" s="63"/>
      <c r="L602" s="63"/>
      <c r="M602" s="63"/>
      <c r="N602" s="63"/>
      <c r="O602" s="68"/>
      <c r="P602" s="63"/>
      <c r="Q602" s="63"/>
      <c r="R602" s="63"/>
      <c r="S602" s="69"/>
      <c r="T602" s="70"/>
      <c r="U602" s="63"/>
    </row>
    <row r="603" spans="5:21" ht="15.75" customHeight="1" x14ac:dyDescent="0.3">
      <c r="E603" s="63"/>
      <c r="F603" s="72"/>
      <c r="H603" s="63"/>
      <c r="I603" s="68"/>
      <c r="J603" s="63"/>
      <c r="K603" s="63"/>
      <c r="L603" s="63"/>
      <c r="M603" s="63"/>
      <c r="N603" s="63"/>
      <c r="O603" s="68"/>
      <c r="P603" s="63"/>
      <c r="Q603" s="63"/>
      <c r="R603" s="63"/>
      <c r="S603" s="69"/>
      <c r="T603" s="70"/>
      <c r="U603" s="63"/>
    </row>
    <row r="604" spans="5:21" ht="15.75" customHeight="1" x14ac:dyDescent="0.3">
      <c r="E604" s="63"/>
      <c r="F604" s="72"/>
      <c r="H604" s="63"/>
      <c r="I604" s="68"/>
      <c r="J604" s="63"/>
      <c r="K604" s="63"/>
      <c r="L604" s="63"/>
      <c r="M604" s="63"/>
      <c r="N604" s="63"/>
      <c r="O604" s="68"/>
      <c r="P604" s="63"/>
      <c r="Q604" s="63"/>
      <c r="R604" s="63"/>
      <c r="S604" s="69"/>
      <c r="T604" s="70"/>
      <c r="U604" s="63"/>
    </row>
    <row r="605" spans="5:21" ht="15.75" customHeight="1" x14ac:dyDescent="0.3">
      <c r="E605" s="63"/>
      <c r="F605" s="72"/>
      <c r="H605" s="63"/>
      <c r="I605" s="68"/>
      <c r="J605" s="63"/>
      <c r="K605" s="63"/>
      <c r="L605" s="63"/>
      <c r="M605" s="63"/>
      <c r="N605" s="63"/>
      <c r="O605" s="68"/>
      <c r="P605" s="63"/>
      <c r="Q605" s="63"/>
      <c r="R605" s="63"/>
      <c r="S605" s="69"/>
      <c r="T605" s="70"/>
      <c r="U605" s="63"/>
    </row>
    <row r="606" spans="5:21" ht="15.75" customHeight="1" x14ac:dyDescent="0.3">
      <c r="E606" s="63"/>
      <c r="F606" s="72"/>
      <c r="H606" s="63"/>
      <c r="I606" s="68"/>
      <c r="J606" s="63"/>
      <c r="K606" s="63"/>
      <c r="L606" s="63"/>
      <c r="M606" s="63"/>
      <c r="N606" s="63"/>
      <c r="O606" s="68"/>
      <c r="P606" s="63"/>
      <c r="Q606" s="63"/>
      <c r="R606" s="63"/>
      <c r="S606" s="69"/>
      <c r="T606" s="70"/>
      <c r="U606" s="63"/>
    </row>
    <row r="607" spans="5:21" ht="15.75" customHeight="1" x14ac:dyDescent="0.3">
      <c r="E607" s="63"/>
      <c r="F607" s="72"/>
      <c r="H607" s="63"/>
      <c r="I607" s="68"/>
      <c r="J607" s="63"/>
      <c r="K607" s="63"/>
      <c r="L607" s="63"/>
      <c r="M607" s="63"/>
      <c r="N607" s="63"/>
      <c r="O607" s="68"/>
      <c r="P607" s="63"/>
      <c r="Q607" s="63"/>
      <c r="R607" s="63"/>
      <c r="S607" s="69"/>
      <c r="T607" s="70"/>
      <c r="U607" s="63"/>
    </row>
    <row r="608" spans="5:21" ht="15.75" customHeight="1" x14ac:dyDescent="0.3">
      <c r="E608" s="63"/>
      <c r="F608" s="72"/>
      <c r="H608" s="63"/>
      <c r="I608" s="68"/>
      <c r="J608" s="63"/>
      <c r="K608" s="63"/>
      <c r="L608" s="63"/>
      <c r="M608" s="63"/>
      <c r="N608" s="63"/>
      <c r="O608" s="68"/>
      <c r="P608" s="63"/>
      <c r="Q608" s="63"/>
      <c r="R608" s="63"/>
      <c r="S608" s="69"/>
      <c r="T608" s="70"/>
      <c r="U608" s="63"/>
    </row>
    <row r="609" spans="5:21" ht="15.75" customHeight="1" x14ac:dyDescent="0.3">
      <c r="E609" s="63"/>
      <c r="F609" s="72"/>
      <c r="H609" s="63"/>
      <c r="I609" s="68"/>
      <c r="J609" s="63"/>
      <c r="K609" s="63"/>
      <c r="L609" s="63"/>
      <c r="M609" s="63"/>
      <c r="N609" s="63"/>
      <c r="O609" s="68"/>
      <c r="P609" s="63"/>
      <c r="Q609" s="63"/>
      <c r="R609" s="63"/>
      <c r="S609" s="69"/>
      <c r="T609" s="70"/>
      <c r="U609" s="63"/>
    </row>
    <row r="610" spans="5:21" ht="15.75" customHeight="1" x14ac:dyDescent="0.3">
      <c r="E610" s="63"/>
      <c r="F610" s="72"/>
      <c r="H610" s="63"/>
      <c r="I610" s="68"/>
      <c r="J610" s="63"/>
      <c r="K610" s="63"/>
      <c r="L610" s="63"/>
      <c r="M610" s="63"/>
      <c r="N610" s="63"/>
      <c r="O610" s="68"/>
      <c r="P610" s="63"/>
      <c r="Q610" s="63"/>
      <c r="R610" s="63"/>
      <c r="S610" s="69"/>
      <c r="T610" s="70"/>
      <c r="U610" s="63"/>
    </row>
    <row r="611" spans="5:21" ht="15.75" customHeight="1" x14ac:dyDescent="0.3">
      <c r="E611" s="63"/>
      <c r="F611" s="72"/>
      <c r="H611" s="63"/>
      <c r="I611" s="68"/>
      <c r="J611" s="63"/>
      <c r="K611" s="63"/>
      <c r="L611" s="63"/>
      <c r="M611" s="63"/>
      <c r="N611" s="63"/>
      <c r="O611" s="68"/>
      <c r="P611" s="63"/>
      <c r="Q611" s="63"/>
      <c r="R611" s="63"/>
      <c r="S611" s="69"/>
      <c r="T611" s="70"/>
      <c r="U611" s="63"/>
    </row>
    <row r="612" spans="5:21" ht="15.75" customHeight="1" x14ac:dyDescent="0.3">
      <c r="E612" s="63"/>
      <c r="F612" s="72"/>
      <c r="H612" s="63"/>
      <c r="I612" s="68"/>
      <c r="J612" s="63"/>
      <c r="K612" s="63"/>
      <c r="L612" s="63"/>
      <c r="M612" s="63"/>
      <c r="N612" s="63"/>
      <c r="O612" s="68"/>
      <c r="P612" s="63"/>
      <c r="Q612" s="63"/>
      <c r="R612" s="63"/>
      <c r="S612" s="69"/>
      <c r="T612" s="70"/>
      <c r="U612" s="63"/>
    </row>
    <row r="613" spans="5:21" ht="15.75" customHeight="1" x14ac:dyDescent="0.3">
      <c r="E613" s="63"/>
      <c r="F613" s="72"/>
      <c r="H613" s="63"/>
      <c r="I613" s="68"/>
      <c r="J613" s="63"/>
      <c r="K613" s="63"/>
      <c r="L613" s="63"/>
      <c r="M613" s="63"/>
      <c r="N613" s="63"/>
      <c r="O613" s="68"/>
      <c r="P613" s="63"/>
      <c r="Q613" s="63"/>
      <c r="R613" s="63"/>
      <c r="S613" s="69"/>
      <c r="T613" s="70"/>
      <c r="U613" s="63"/>
    </row>
    <row r="614" spans="5:21" ht="15.75" customHeight="1" x14ac:dyDescent="0.3">
      <c r="E614" s="63"/>
      <c r="F614" s="72"/>
      <c r="H614" s="63"/>
      <c r="I614" s="68"/>
      <c r="J614" s="63"/>
      <c r="K614" s="63"/>
      <c r="L614" s="63"/>
      <c r="M614" s="63"/>
      <c r="N614" s="63"/>
      <c r="O614" s="68"/>
      <c r="P614" s="63"/>
      <c r="Q614" s="63"/>
      <c r="R614" s="63"/>
      <c r="S614" s="69"/>
      <c r="T614" s="70"/>
      <c r="U614" s="63"/>
    </row>
    <row r="615" spans="5:21" ht="15.75" customHeight="1" x14ac:dyDescent="0.3">
      <c r="E615" s="63"/>
      <c r="F615" s="72"/>
      <c r="H615" s="63"/>
      <c r="I615" s="68"/>
      <c r="J615" s="63"/>
      <c r="K615" s="63"/>
      <c r="L615" s="63"/>
      <c r="M615" s="63"/>
      <c r="N615" s="63"/>
      <c r="O615" s="68"/>
      <c r="P615" s="63"/>
      <c r="Q615" s="63"/>
      <c r="R615" s="63"/>
      <c r="S615" s="69"/>
      <c r="T615" s="70"/>
      <c r="U615" s="63"/>
    </row>
    <row r="616" spans="5:21" ht="15.75" customHeight="1" x14ac:dyDescent="0.3">
      <c r="E616" s="63"/>
      <c r="F616" s="72"/>
      <c r="H616" s="63"/>
      <c r="I616" s="68"/>
      <c r="J616" s="63"/>
      <c r="K616" s="63"/>
      <c r="L616" s="63"/>
      <c r="M616" s="63"/>
      <c r="N616" s="63"/>
      <c r="O616" s="68"/>
      <c r="P616" s="63"/>
      <c r="Q616" s="63"/>
      <c r="R616" s="63"/>
      <c r="S616" s="69"/>
      <c r="T616" s="70"/>
      <c r="U616" s="63"/>
    </row>
    <row r="617" spans="5:21" ht="15.75" customHeight="1" x14ac:dyDescent="0.3">
      <c r="E617" s="63"/>
      <c r="F617" s="72"/>
      <c r="H617" s="63"/>
      <c r="I617" s="68"/>
      <c r="J617" s="63"/>
      <c r="K617" s="63"/>
      <c r="L617" s="63"/>
      <c r="M617" s="63"/>
      <c r="N617" s="63"/>
      <c r="O617" s="68"/>
      <c r="P617" s="63"/>
      <c r="Q617" s="63"/>
      <c r="R617" s="63"/>
      <c r="S617" s="69"/>
      <c r="T617" s="70"/>
      <c r="U617" s="63"/>
    </row>
    <row r="618" spans="5:21" ht="15.75" customHeight="1" x14ac:dyDescent="0.3">
      <c r="E618" s="63"/>
      <c r="F618" s="72"/>
      <c r="H618" s="63"/>
      <c r="I618" s="68"/>
      <c r="J618" s="63"/>
      <c r="K618" s="63"/>
      <c r="L618" s="63"/>
      <c r="M618" s="63"/>
      <c r="N618" s="63"/>
      <c r="O618" s="68"/>
      <c r="P618" s="63"/>
      <c r="Q618" s="63"/>
      <c r="R618" s="63"/>
      <c r="S618" s="69"/>
      <c r="T618" s="70"/>
      <c r="U618" s="63"/>
    </row>
    <row r="619" spans="5:21" ht="15.75" customHeight="1" x14ac:dyDescent="0.3">
      <c r="E619" s="63"/>
      <c r="F619" s="72"/>
      <c r="H619" s="63"/>
      <c r="I619" s="68"/>
      <c r="J619" s="63"/>
      <c r="K619" s="63"/>
      <c r="L619" s="63"/>
      <c r="M619" s="63"/>
      <c r="N619" s="63"/>
      <c r="O619" s="68"/>
      <c r="P619" s="63"/>
      <c r="Q619" s="63"/>
      <c r="R619" s="63"/>
      <c r="S619" s="69"/>
      <c r="T619" s="70"/>
      <c r="U619" s="63"/>
    </row>
    <row r="620" spans="5:21" ht="15.75" customHeight="1" x14ac:dyDescent="0.3">
      <c r="E620" s="63"/>
      <c r="F620" s="72"/>
      <c r="H620" s="63"/>
      <c r="I620" s="68"/>
      <c r="J620" s="63"/>
      <c r="K620" s="63"/>
      <c r="L620" s="63"/>
      <c r="M620" s="63"/>
      <c r="N620" s="63"/>
      <c r="O620" s="68"/>
      <c r="P620" s="63"/>
      <c r="Q620" s="63"/>
      <c r="R620" s="63"/>
      <c r="S620" s="69"/>
      <c r="T620" s="70"/>
      <c r="U620" s="63"/>
    </row>
    <row r="621" spans="5:21" ht="15.75" customHeight="1" x14ac:dyDescent="0.3">
      <c r="E621" s="63"/>
      <c r="F621" s="72"/>
      <c r="H621" s="63"/>
      <c r="I621" s="68"/>
      <c r="J621" s="63"/>
      <c r="K621" s="63"/>
      <c r="L621" s="63"/>
      <c r="M621" s="63"/>
      <c r="N621" s="63"/>
      <c r="O621" s="68"/>
      <c r="P621" s="63"/>
      <c r="Q621" s="63"/>
      <c r="R621" s="63"/>
      <c r="S621" s="69"/>
      <c r="T621" s="70"/>
      <c r="U621" s="63"/>
    </row>
    <row r="622" spans="5:21" ht="15.75" customHeight="1" x14ac:dyDescent="0.3">
      <c r="E622" s="63"/>
      <c r="F622" s="72"/>
      <c r="H622" s="63"/>
      <c r="I622" s="68"/>
      <c r="J622" s="63"/>
      <c r="K622" s="63"/>
      <c r="L622" s="63"/>
      <c r="M622" s="63"/>
      <c r="N622" s="63"/>
      <c r="O622" s="68"/>
      <c r="P622" s="63"/>
      <c r="Q622" s="63"/>
      <c r="R622" s="63"/>
      <c r="S622" s="69"/>
      <c r="T622" s="70"/>
      <c r="U622" s="63"/>
    </row>
    <row r="623" spans="5:21" ht="15.75" customHeight="1" x14ac:dyDescent="0.3">
      <c r="E623" s="63"/>
      <c r="F623" s="72"/>
      <c r="H623" s="63"/>
      <c r="I623" s="68"/>
      <c r="J623" s="63"/>
      <c r="K623" s="63"/>
      <c r="L623" s="63"/>
      <c r="M623" s="63"/>
      <c r="N623" s="63"/>
      <c r="O623" s="68"/>
      <c r="P623" s="63"/>
      <c r="Q623" s="63"/>
      <c r="R623" s="63"/>
      <c r="S623" s="69"/>
      <c r="T623" s="70"/>
      <c r="U623" s="63"/>
    </row>
    <row r="624" spans="5:21" ht="15.75" customHeight="1" x14ac:dyDescent="0.3">
      <c r="E624" s="63"/>
      <c r="F624" s="72"/>
      <c r="H624" s="63"/>
      <c r="I624" s="68"/>
      <c r="J624" s="63"/>
      <c r="K624" s="63"/>
      <c r="L624" s="63"/>
      <c r="M624" s="63"/>
      <c r="N624" s="63"/>
      <c r="O624" s="68"/>
      <c r="P624" s="63"/>
      <c r="Q624" s="63"/>
      <c r="R624" s="63"/>
      <c r="S624" s="69"/>
      <c r="T624" s="70"/>
      <c r="U624" s="63"/>
    </row>
    <row r="625" spans="5:21" ht="15.75" customHeight="1" x14ac:dyDescent="0.3">
      <c r="E625" s="63"/>
      <c r="F625" s="72"/>
      <c r="H625" s="63"/>
      <c r="I625" s="68"/>
      <c r="J625" s="63"/>
      <c r="K625" s="63"/>
      <c r="L625" s="63"/>
      <c r="M625" s="63"/>
      <c r="N625" s="63"/>
      <c r="O625" s="68"/>
      <c r="P625" s="63"/>
      <c r="Q625" s="63"/>
      <c r="R625" s="63"/>
      <c r="S625" s="69"/>
      <c r="T625" s="70"/>
      <c r="U625" s="63"/>
    </row>
    <row r="626" spans="5:21" ht="15.75" customHeight="1" x14ac:dyDescent="0.3">
      <c r="E626" s="63"/>
      <c r="F626" s="72"/>
      <c r="H626" s="63"/>
      <c r="I626" s="68"/>
      <c r="J626" s="63"/>
      <c r="K626" s="63"/>
      <c r="L626" s="63"/>
      <c r="M626" s="63"/>
      <c r="N626" s="63"/>
      <c r="O626" s="68"/>
      <c r="P626" s="63"/>
      <c r="Q626" s="63"/>
      <c r="R626" s="63"/>
      <c r="S626" s="69"/>
      <c r="T626" s="70"/>
      <c r="U626" s="63"/>
    </row>
    <row r="627" spans="5:21" ht="15.75" customHeight="1" x14ac:dyDescent="0.3">
      <c r="E627" s="63"/>
      <c r="F627" s="72"/>
      <c r="H627" s="63"/>
      <c r="I627" s="68"/>
      <c r="J627" s="63"/>
      <c r="K627" s="63"/>
      <c r="L627" s="63"/>
      <c r="M627" s="63"/>
      <c r="N627" s="63"/>
      <c r="O627" s="68"/>
      <c r="P627" s="63"/>
      <c r="Q627" s="63"/>
      <c r="R627" s="63"/>
      <c r="S627" s="69"/>
      <c r="T627" s="70"/>
      <c r="U627" s="63"/>
    </row>
    <row r="628" spans="5:21" ht="15.75" customHeight="1" x14ac:dyDescent="0.3">
      <c r="E628" s="63"/>
      <c r="F628" s="72"/>
      <c r="H628" s="63"/>
      <c r="I628" s="68"/>
      <c r="J628" s="63"/>
      <c r="K628" s="63"/>
      <c r="L628" s="63"/>
      <c r="M628" s="63"/>
      <c r="N628" s="63"/>
      <c r="O628" s="68"/>
      <c r="P628" s="63"/>
      <c r="Q628" s="63"/>
      <c r="R628" s="63"/>
      <c r="S628" s="69"/>
      <c r="T628" s="70"/>
      <c r="U628" s="63"/>
    </row>
    <row r="629" spans="5:21" ht="15.75" customHeight="1" x14ac:dyDescent="0.3">
      <c r="E629" s="63"/>
      <c r="F629" s="72"/>
      <c r="H629" s="63"/>
      <c r="I629" s="68"/>
      <c r="J629" s="63"/>
      <c r="K629" s="63"/>
      <c r="L629" s="63"/>
      <c r="M629" s="63"/>
      <c r="N629" s="63"/>
      <c r="O629" s="68"/>
      <c r="P629" s="63"/>
      <c r="Q629" s="63"/>
      <c r="R629" s="63"/>
      <c r="S629" s="69"/>
      <c r="T629" s="70"/>
      <c r="U629" s="63"/>
    </row>
    <row r="630" spans="5:21" ht="15.75" customHeight="1" x14ac:dyDescent="0.3">
      <c r="E630" s="63"/>
      <c r="F630" s="72"/>
      <c r="H630" s="63"/>
      <c r="I630" s="68"/>
      <c r="J630" s="63"/>
      <c r="K630" s="63"/>
      <c r="L630" s="63"/>
      <c r="M630" s="63"/>
      <c r="N630" s="63"/>
      <c r="O630" s="68"/>
      <c r="P630" s="63"/>
      <c r="Q630" s="63"/>
      <c r="R630" s="63"/>
      <c r="S630" s="69"/>
      <c r="T630" s="70"/>
      <c r="U630" s="63"/>
    </row>
    <row r="631" spans="5:21" ht="15.75" customHeight="1" x14ac:dyDescent="0.3">
      <c r="E631" s="63"/>
      <c r="F631" s="72"/>
      <c r="H631" s="63"/>
      <c r="I631" s="68"/>
      <c r="J631" s="63"/>
      <c r="K631" s="63"/>
      <c r="L631" s="63"/>
      <c r="M631" s="63"/>
      <c r="N631" s="63"/>
      <c r="O631" s="68"/>
      <c r="P631" s="63"/>
      <c r="Q631" s="63"/>
      <c r="R631" s="63"/>
      <c r="S631" s="69"/>
      <c r="T631" s="70"/>
      <c r="U631" s="63"/>
    </row>
    <row r="632" spans="5:21" ht="15.75" customHeight="1" x14ac:dyDescent="0.3">
      <c r="E632" s="63"/>
      <c r="F632" s="72"/>
      <c r="H632" s="63"/>
      <c r="I632" s="68"/>
      <c r="J632" s="63"/>
      <c r="K632" s="63"/>
      <c r="L632" s="63"/>
      <c r="M632" s="63"/>
      <c r="N632" s="63"/>
      <c r="O632" s="68"/>
      <c r="P632" s="63"/>
      <c r="Q632" s="63"/>
      <c r="R632" s="63"/>
      <c r="S632" s="69"/>
      <c r="T632" s="70"/>
      <c r="U632" s="63"/>
    </row>
    <row r="633" spans="5:21" ht="15.75" customHeight="1" x14ac:dyDescent="0.3">
      <c r="E633" s="63"/>
      <c r="F633" s="72"/>
      <c r="H633" s="63"/>
      <c r="I633" s="68"/>
      <c r="J633" s="63"/>
      <c r="K633" s="63"/>
      <c r="L633" s="63"/>
      <c r="M633" s="63"/>
      <c r="N633" s="63"/>
      <c r="O633" s="68"/>
      <c r="P633" s="63"/>
      <c r="Q633" s="63"/>
      <c r="R633" s="63"/>
      <c r="S633" s="69"/>
      <c r="T633" s="70"/>
      <c r="U633" s="63"/>
    </row>
    <row r="634" spans="5:21" ht="15.75" customHeight="1" x14ac:dyDescent="0.3">
      <c r="E634" s="63"/>
      <c r="F634" s="72"/>
      <c r="H634" s="63"/>
      <c r="I634" s="68"/>
      <c r="J634" s="63"/>
      <c r="K634" s="63"/>
      <c r="L634" s="63"/>
      <c r="M634" s="63"/>
      <c r="N634" s="63"/>
      <c r="O634" s="68"/>
      <c r="P634" s="63"/>
      <c r="Q634" s="63"/>
      <c r="R634" s="63"/>
      <c r="S634" s="69"/>
      <c r="T634" s="70"/>
      <c r="U634" s="63"/>
    </row>
    <row r="635" spans="5:21" ht="15.75" customHeight="1" x14ac:dyDescent="0.3">
      <c r="E635" s="63"/>
      <c r="F635" s="72"/>
      <c r="H635" s="63"/>
      <c r="I635" s="68"/>
      <c r="J635" s="63"/>
      <c r="K635" s="63"/>
      <c r="L635" s="63"/>
      <c r="M635" s="63"/>
      <c r="N635" s="63"/>
      <c r="O635" s="68"/>
      <c r="P635" s="63"/>
      <c r="Q635" s="63"/>
      <c r="R635" s="63"/>
      <c r="S635" s="69"/>
      <c r="T635" s="70"/>
      <c r="U635" s="63"/>
    </row>
    <row r="636" spans="5:21" ht="15.75" customHeight="1" x14ac:dyDescent="0.3">
      <c r="E636" s="63"/>
      <c r="F636" s="72"/>
      <c r="H636" s="63"/>
      <c r="I636" s="68"/>
      <c r="J636" s="63"/>
      <c r="K636" s="63"/>
      <c r="L636" s="63"/>
      <c r="M636" s="63"/>
      <c r="N636" s="63"/>
      <c r="O636" s="68"/>
      <c r="P636" s="63"/>
      <c r="Q636" s="63"/>
      <c r="R636" s="63"/>
      <c r="S636" s="69"/>
      <c r="T636" s="70"/>
      <c r="U636" s="63"/>
    </row>
    <row r="637" spans="5:21" ht="15.75" customHeight="1" x14ac:dyDescent="0.3">
      <c r="E637" s="63"/>
      <c r="F637" s="72"/>
      <c r="H637" s="63"/>
      <c r="I637" s="68"/>
      <c r="J637" s="63"/>
      <c r="K637" s="63"/>
      <c r="L637" s="63"/>
      <c r="M637" s="63"/>
      <c r="N637" s="63"/>
      <c r="O637" s="68"/>
      <c r="P637" s="63"/>
      <c r="Q637" s="63"/>
      <c r="R637" s="63"/>
      <c r="S637" s="69"/>
      <c r="T637" s="70"/>
      <c r="U637" s="63"/>
    </row>
    <row r="638" spans="5:21" ht="15.75" customHeight="1" x14ac:dyDescent="0.3">
      <c r="E638" s="63"/>
      <c r="F638" s="72"/>
      <c r="H638" s="63"/>
      <c r="I638" s="68"/>
      <c r="J638" s="63"/>
      <c r="K638" s="63"/>
      <c r="L638" s="63"/>
      <c r="M638" s="63"/>
      <c r="N638" s="63"/>
      <c r="O638" s="68"/>
      <c r="P638" s="63"/>
      <c r="Q638" s="63"/>
      <c r="R638" s="63"/>
      <c r="S638" s="69"/>
      <c r="T638" s="70"/>
      <c r="U638" s="63"/>
    </row>
    <row r="639" spans="5:21" ht="15.75" customHeight="1" x14ac:dyDescent="0.3">
      <c r="E639" s="63"/>
      <c r="F639" s="72"/>
      <c r="H639" s="63"/>
      <c r="I639" s="68"/>
      <c r="J639" s="63"/>
      <c r="K639" s="63"/>
      <c r="L639" s="63"/>
      <c r="M639" s="63"/>
      <c r="N639" s="63"/>
      <c r="O639" s="68"/>
      <c r="P639" s="63"/>
      <c r="Q639" s="63"/>
      <c r="R639" s="63"/>
      <c r="S639" s="69"/>
      <c r="T639" s="70"/>
      <c r="U639" s="63"/>
    </row>
    <row r="640" spans="5:21" ht="15.75" customHeight="1" x14ac:dyDescent="0.3">
      <c r="E640" s="63"/>
      <c r="F640" s="72"/>
      <c r="H640" s="63"/>
      <c r="I640" s="68"/>
      <c r="J640" s="63"/>
      <c r="K640" s="63"/>
      <c r="L640" s="63"/>
      <c r="M640" s="63"/>
      <c r="N640" s="63"/>
      <c r="O640" s="68"/>
      <c r="P640" s="63"/>
      <c r="Q640" s="63"/>
      <c r="R640" s="63"/>
      <c r="S640" s="69"/>
      <c r="T640" s="70"/>
      <c r="U640" s="63"/>
    </row>
    <row r="641" spans="5:21" ht="15.75" customHeight="1" x14ac:dyDescent="0.3">
      <c r="E641" s="63"/>
      <c r="F641" s="72"/>
      <c r="H641" s="63"/>
      <c r="I641" s="68"/>
      <c r="J641" s="63"/>
      <c r="K641" s="63"/>
      <c r="L641" s="63"/>
      <c r="M641" s="63"/>
      <c r="N641" s="63"/>
      <c r="O641" s="68"/>
      <c r="P641" s="63"/>
      <c r="Q641" s="63"/>
      <c r="R641" s="63"/>
      <c r="S641" s="69"/>
      <c r="T641" s="70"/>
      <c r="U641" s="63"/>
    </row>
    <row r="642" spans="5:21" ht="15.75" customHeight="1" x14ac:dyDescent="0.3">
      <c r="E642" s="63"/>
      <c r="F642" s="72"/>
      <c r="H642" s="63"/>
      <c r="I642" s="68"/>
      <c r="J642" s="63"/>
      <c r="K642" s="63"/>
      <c r="L642" s="63"/>
      <c r="M642" s="63"/>
      <c r="N642" s="63"/>
      <c r="O642" s="68"/>
      <c r="P642" s="63"/>
      <c r="Q642" s="63"/>
      <c r="R642" s="63"/>
      <c r="S642" s="69"/>
      <c r="T642" s="70"/>
      <c r="U642" s="63"/>
    </row>
    <row r="643" spans="5:21" ht="15.75" customHeight="1" x14ac:dyDescent="0.3">
      <c r="E643" s="63"/>
      <c r="F643" s="72"/>
      <c r="H643" s="63"/>
      <c r="I643" s="68"/>
      <c r="J643" s="63"/>
      <c r="K643" s="63"/>
      <c r="L643" s="63"/>
      <c r="M643" s="63"/>
      <c r="N643" s="63"/>
      <c r="O643" s="68"/>
      <c r="P643" s="63"/>
      <c r="Q643" s="63"/>
      <c r="R643" s="63"/>
      <c r="S643" s="69"/>
      <c r="T643" s="70"/>
      <c r="U643" s="63"/>
    </row>
    <row r="644" spans="5:21" ht="15.75" customHeight="1" x14ac:dyDescent="0.3">
      <c r="E644" s="63"/>
      <c r="F644" s="72"/>
      <c r="H644" s="63"/>
      <c r="I644" s="68"/>
      <c r="J644" s="63"/>
      <c r="K644" s="63"/>
      <c r="L644" s="63"/>
      <c r="M644" s="63"/>
      <c r="N644" s="63"/>
      <c r="O644" s="68"/>
      <c r="P644" s="63"/>
      <c r="Q644" s="63"/>
      <c r="R644" s="63"/>
      <c r="S644" s="69"/>
      <c r="T644" s="70"/>
      <c r="U644" s="63"/>
    </row>
    <row r="645" spans="5:21" ht="15.75" customHeight="1" x14ac:dyDescent="0.3">
      <c r="E645" s="63"/>
      <c r="F645" s="72"/>
      <c r="H645" s="63"/>
      <c r="I645" s="68"/>
      <c r="J645" s="63"/>
      <c r="K645" s="63"/>
      <c r="L645" s="63"/>
      <c r="M645" s="63"/>
      <c r="N645" s="63"/>
      <c r="O645" s="68"/>
      <c r="P645" s="63"/>
      <c r="Q645" s="63"/>
      <c r="R645" s="63"/>
      <c r="S645" s="69"/>
      <c r="T645" s="70"/>
      <c r="U645" s="63"/>
    </row>
    <row r="646" spans="5:21" ht="15.75" customHeight="1" x14ac:dyDescent="0.3">
      <c r="E646" s="63"/>
      <c r="F646" s="72"/>
      <c r="H646" s="63"/>
      <c r="I646" s="68"/>
      <c r="J646" s="63"/>
      <c r="K646" s="63"/>
      <c r="L646" s="63"/>
      <c r="M646" s="63"/>
      <c r="N646" s="63"/>
      <c r="O646" s="68"/>
      <c r="P646" s="63"/>
      <c r="Q646" s="63"/>
      <c r="R646" s="63"/>
      <c r="S646" s="69"/>
      <c r="T646" s="70"/>
      <c r="U646" s="63"/>
    </row>
    <row r="647" spans="5:21" ht="15.75" customHeight="1" x14ac:dyDescent="0.3">
      <c r="E647" s="63"/>
      <c r="F647" s="72"/>
      <c r="H647" s="63"/>
      <c r="I647" s="68"/>
      <c r="J647" s="63"/>
      <c r="K647" s="63"/>
      <c r="L647" s="63"/>
      <c r="M647" s="63"/>
      <c r="N647" s="63"/>
      <c r="O647" s="68"/>
      <c r="P647" s="63"/>
      <c r="Q647" s="63"/>
      <c r="R647" s="63"/>
      <c r="S647" s="69"/>
      <c r="T647" s="70"/>
      <c r="U647" s="63"/>
    </row>
    <row r="648" spans="5:21" ht="15.75" customHeight="1" x14ac:dyDescent="0.3">
      <c r="E648" s="63"/>
      <c r="F648" s="72"/>
      <c r="H648" s="63"/>
      <c r="I648" s="68"/>
      <c r="J648" s="63"/>
      <c r="K648" s="63"/>
      <c r="L648" s="63"/>
      <c r="M648" s="63"/>
      <c r="N648" s="63"/>
      <c r="O648" s="68"/>
      <c r="P648" s="63"/>
      <c r="Q648" s="63"/>
      <c r="R648" s="63"/>
      <c r="S648" s="69"/>
      <c r="T648" s="70"/>
      <c r="U648" s="63"/>
    </row>
    <row r="649" spans="5:21" ht="15.75" customHeight="1" x14ac:dyDescent="0.3">
      <c r="E649" s="63"/>
      <c r="F649" s="72"/>
      <c r="H649" s="63"/>
      <c r="I649" s="68"/>
      <c r="J649" s="63"/>
      <c r="K649" s="63"/>
      <c r="L649" s="63"/>
      <c r="M649" s="63"/>
      <c r="N649" s="63"/>
      <c r="O649" s="68"/>
      <c r="P649" s="63"/>
      <c r="Q649" s="63"/>
      <c r="R649" s="63"/>
      <c r="S649" s="69"/>
      <c r="T649" s="70"/>
      <c r="U649" s="63"/>
    </row>
    <row r="650" spans="5:21" ht="15.75" customHeight="1" x14ac:dyDescent="0.3">
      <c r="E650" s="63"/>
      <c r="F650" s="72"/>
      <c r="H650" s="63"/>
      <c r="I650" s="68"/>
      <c r="J650" s="63"/>
      <c r="K650" s="63"/>
      <c r="L650" s="63"/>
      <c r="M650" s="63"/>
      <c r="N650" s="63"/>
      <c r="O650" s="68"/>
      <c r="P650" s="63"/>
      <c r="Q650" s="63"/>
      <c r="R650" s="63"/>
      <c r="S650" s="69"/>
      <c r="T650" s="70"/>
      <c r="U650" s="63"/>
    </row>
    <row r="651" spans="5:21" ht="15.75" customHeight="1" x14ac:dyDescent="0.3">
      <c r="E651" s="63"/>
      <c r="F651" s="72"/>
      <c r="H651" s="63"/>
      <c r="I651" s="68"/>
      <c r="J651" s="63"/>
      <c r="K651" s="63"/>
      <c r="L651" s="63"/>
      <c r="M651" s="63"/>
      <c r="N651" s="63"/>
      <c r="O651" s="68"/>
      <c r="P651" s="63"/>
      <c r="Q651" s="63"/>
      <c r="R651" s="63"/>
      <c r="S651" s="69"/>
      <c r="T651" s="70"/>
      <c r="U651" s="63"/>
    </row>
    <row r="652" spans="5:21" ht="15.75" customHeight="1" x14ac:dyDescent="0.3">
      <c r="E652" s="63"/>
      <c r="F652" s="72"/>
      <c r="H652" s="63"/>
      <c r="I652" s="68"/>
      <c r="J652" s="63"/>
      <c r="K652" s="63"/>
      <c r="L652" s="63"/>
      <c r="M652" s="63"/>
      <c r="N652" s="63"/>
      <c r="O652" s="68"/>
      <c r="P652" s="63"/>
      <c r="Q652" s="63"/>
      <c r="R652" s="63"/>
      <c r="S652" s="69"/>
      <c r="T652" s="70"/>
      <c r="U652" s="63"/>
    </row>
    <row r="653" spans="5:21" ht="15.75" customHeight="1" x14ac:dyDescent="0.3">
      <c r="E653" s="63"/>
      <c r="F653" s="72"/>
      <c r="H653" s="63"/>
      <c r="I653" s="68"/>
      <c r="J653" s="63"/>
      <c r="K653" s="63"/>
      <c r="L653" s="63"/>
      <c r="M653" s="63"/>
      <c r="N653" s="63"/>
      <c r="O653" s="68"/>
      <c r="P653" s="63"/>
      <c r="Q653" s="63"/>
      <c r="R653" s="63"/>
      <c r="S653" s="69"/>
      <c r="T653" s="70"/>
      <c r="U653" s="63"/>
    </row>
    <row r="654" spans="5:21" ht="15.75" customHeight="1" x14ac:dyDescent="0.3">
      <c r="E654" s="63"/>
      <c r="F654" s="72"/>
      <c r="H654" s="63"/>
      <c r="I654" s="68"/>
      <c r="J654" s="63"/>
      <c r="K654" s="63"/>
      <c r="L654" s="63"/>
      <c r="M654" s="63"/>
      <c r="N654" s="63"/>
      <c r="O654" s="68"/>
      <c r="P654" s="63"/>
      <c r="Q654" s="63"/>
      <c r="R654" s="63"/>
      <c r="S654" s="69"/>
      <c r="T654" s="70"/>
      <c r="U654" s="63"/>
    </row>
    <row r="655" spans="5:21" ht="15.75" customHeight="1" x14ac:dyDescent="0.3">
      <c r="E655" s="63"/>
      <c r="F655" s="72"/>
      <c r="H655" s="63"/>
      <c r="I655" s="68"/>
      <c r="J655" s="63"/>
      <c r="K655" s="63"/>
      <c r="L655" s="63"/>
      <c r="M655" s="63"/>
      <c r="N655" s="63"/>
      <c r="O655" s="68"/>
      <c r="P655" s="63"/>
      <c r="Q655" s="63"/>
      <c r="R655" s="63"/>
      <c r="S655" s="69"/>
      <c r="T655" s="70"/>
      <c r="U655" s="63"/>
    </row>
    <row r="656" spans="5:21" ht="15.75" customHeight="1" x14ac:dyDescent="0.3">
      <c r="E656" s="63"/>
      <c r="F656" s="72"/>
      <c r="H656" s="63"/>
      <c r="I656" s="68"/>
      <c r="J656" s="63"/>
      <c r="K656" s="63"/>
      <c r="L656" s="63"/>
      <c r="M656" s="63"/>
      <c r="N656" s="63"/>
      <c r="O656" s="68"/>
      <c r="P656" s="63"/>
      <c r="Q656" s="63"/>
      <c r="R656" s="63"/>
      <c r="S656" s="69"/>
      <c r="T656" s="70"/>
      <c r="U656" s="63"/>
    </row>
    <row r="657" spans="5:21" ht="15.75" customHeight="1" x14ac:dyDescent="0.3">
      <c r="E657" s="63"/>
      <c r="F657" s="72"/>
      <c r="H657" s="63"/>
      <c r="I657" s="68"/>
      <c r="J657" s="63"/>
      <c r="K657" s="63"/>
      <c r="L657" s="63"/>
      <c r="M657" s="63"/>
      <c r="N657" s="63"/>
      <c r="O657" s="68"/>
      <c r="P657" s="63"/>
      <c r="Q657" s="63"/>
      <c r="R657" s="63"/>
      <c r="S657" s="69"/>
      <c r="T657" s="70"/>
      <c r="U657" s="63"/>
    </row>
    <row r="658" spans="5:21" ht="15.75" customHeight="1" x14ac:dyDescent="0.3">
      <c r="E658" s="63"/>
      <c r="F658" s="72"/>
      <c r="H658" s="63"/>
      <c r="I658" s="68"/>
      <c r="J658" s="63"/>
      <c r="K658" s="63"/>
      <c r="L658" s="63"/>
      <c r="M658" s="63"/>
      <c r="N658" s="63"/>
      <c r="O658" s="68"/>
      <c r="P658" s="63"/>
      <c r="Q658" s="63"/>
      <c r="R658" s="63"/>
      <c r="S658" s="69"/>
      <c r="T658" s="70"/>
      <c r="U658" s="63"/>
    </row>
    <row r="659" spans="5:21" ht="15.75" customHeight="1" x14ac:dyDescent="0.3">
      <c r="E659" s="63"/>
      <c r="F659" s="72"/>
      <c r="H659" s="63"/>
      <c r="I659" s="68"/>
      <c r="J659" s="63"/>
      <c r="K659" s="63"/>
      <c r="L659" s="63"/>
      <c r="M659" s="63"/>
      <c r="N659" s="63"/>
      <c r="O659" s="68"/>
      <c r="P659" s="63"/>
      <c r="Q659" s="63"/>
      <c r="R659" s="63"/>
      <c r="S659" s="69"/>
      <c r="T659" s="70"/>
      <c r="U659" s="63"/>
    </row>
    <row r="660" spans="5:21" ht="15.75" customHeight="1" x14ac:dyDescent="0.3">
      <c r="E660" s="63"/>
      <c r="F660" s="72"/>
      <c r="H660" s="63"/>
      <c r="I660" s="68"/>
      <c r="J660" s="63"/>
      <c r="K660" s="63"/>
      <c r="L660" s="63"/>
      <c r="M660" s="63"/>
      <c r="N660" s="63"/>
      <c r="O660" s="68"/>
      <c r="P660" s="63"/>
      <c r="Q660" s="63"/>
      <c r="R660" s="63"/>
      <c r="S660" s="69"/>
      <c r="T660" s="70"/>
      <c r="U660" s="63"/>
    </row>
    <row r="661" spans="5:21" ht="15.75" customHeight="1" x14ac:dyDescent="0.3">
      <c r="E661" s="63"/>
      <c r="F661" s="72"/>
      <c r="H661" s="63"/>
      <c r="I661" s="68"/>
      <c r="J661" s="63"/>
      <c r="K661" s="63"/>
      <c r="L661" s="63"/>
      <c r="M661" s="63"/>
      <c r="N661" s="63"/>
      <c r="O661" s="68"/>
      <c r="P661" s="63"/>
      <c r="Q661" s="63"/>
      <c r="R661" s="63"/>
      <c r="S661" s="69"/>
      <c r="T661" s="70"/>
      <c r="U661" s="63"/>
    </row>
    <row r="662" spans="5:21" ht="15.75" customHeight="1" x14ac:dyDescent="0.3">
      <c r="E662" s="63"/>
      <c r="F662" s="72"/>
      <c r="H662" s="63"/>
      <c r="I662" s="68"/>
      <c r="J662" s="63"/>
      <c r="K662" s="63"/>
      <c r="L662" s="63"/>
      <c r="M662" s="63"/>
      <c r="N662" s="63"/>
      <c r="O662" s="68"/>
      <c r="P662" s="63"/>
      <c r="Q662" s="63"/>
      <c r="R662" s="63"/>
      <c r="S662" s="69"/>
      <c r="T662" s="70"/>
      <c r="U662" s="63"/>
    </row>
    <row r="663" spans="5:21" ht="15.75" customHeight="1" x14ac:dyDescent="0.3">
      <c r="E663" s="63"/>
      <c r="F663" s="72"/>
      <c r="H663" s="63"/>
      <c r="I663" s="68"/>
      <c r="J663" s="63"/>
      <c r="K663" s="63"/>
      <c r="L663" s="63"/>
      <c r="M663" s="63"/>
      <c r="N663" s="63"/>
      <c r="O663" s="68"/>
      <c r="P663" s="63"/>
      <c r="Q663" s="63"/>
      <c r="R663" s="63"/>
      <c r="S663" s="69"/>
      <c r="T663" s="70"/>
      <c r="U663" s="63"/>
    </row>
    <row r="664" spans="5:21" ht="15.75" customHeight="1" x14ac:dyDescent="0.3">
      <c r="E664" s="63"/>
      <c r="F664" s="72"/>
      <c r="H664" s="63"/>
      <c r="I664" s="68"/>
      <c r="J664" s="63"/>
      <c r="K664" s="63"/>
      <c r="L664" s="63"/>
      <c r="M664" s="63"/>
      <c r="N664" s="63"/>
      <c r="O664" s="68"/>
      <c r="P664" s="63"/>
      <c r="Q664" s="63"/>
      <c r="R664" s="63"/>
      <c r="S664" s="69"/>
      <c r="T664" s="70"/>
      <c r="U664" s="63"/>
    </row>
    <row r="665" spans="5:21" ht="15.75" customHeight="1" x14ac:dyDescent="0.3">
      <c r="E665" s="63"/>
      <c r="F665" s="72"/>
      <c r="H665" s="63"/>
      <c r="I665" s="68"/>
      <c r="J665" s="63"/>
      <c r="K665" s="63"/>
      <c r="L665" s="63"/>
      <c r="M665" s="63"/>
      <c r="N665" s="63"/>
      <c r="O665" s="68"/>
      <c r="P665" s="63"/>
      <c r="Q665" s="63"/>
      <c r="R665" s="63"/>
      <c r="S665" s="69"/>
      <c r="T665" s="70"/>
      <c r="U665" s="63"/>
    </row>
    <row r="666" spans="5:21" ht="15.75" customHeight="1" x14ac:dyDescent="0.3">
      <c r="E666" s="63"/>
      <c r="F666" s="72"/>
      <c r="H666" s="63"/>
      <c r="I666" s="68"/>
      <c r="J666" s="63"/>
      <c r="K666" s="63"/>
      <c r="L666" s="63"/>
      <c r="M666" s="63"/>
      <c r="N666" s="63"/>
      <c r="O666" s="68"/>
      <c r="P666" s="63"/>
      <c r="Q666" s="63"/>
      <c r="R666" s="63"/>
      <c r="S666" s="69"/>
      <c r="T666" s="70"/>
      <c r="U666" s="63"/>
    </row>
    <row r="667" spans="5:21" ht="15.75" customHeight="1" x14ac:dyDescent="0.3">
      <c r="E667" s="63"/>
      <c r="F667" s="72"/>
      <c r="H667" s="63"/>
      <c r="I667" s="68"/>
      <c r="J667" s="63"/>
      <c r="K667" s="63"/>
      <c r="L667" s="63"/>
      <c r="M667" s="63"/>
      <c r="N667" s="63"/>
      <c r="O667" s="68"/>
      <c r="P667" s="63"/>
      <c r="Q667" s="63"/>
      <c r="R667" s="63"/>
      <c r="S667" s="69"/>
      <c r="T667" s="70"/>
      <c r="U667" s="63"/>
    </row>
    <row r="668" spans="5:21" ht="15.75" customHeight="1" x14ac:dyDescent="0.3">
      <c r="E668" s="63"/>
      <c r="F668" s="72"/>
      <c r="H668" s="63"/>
      <c r="I668" s="68"/>
      <c r="J668" s="63"/>
      <c r="K668" s="63"/>
      <c r="L668" s="63"/>
      <c r="M668" s="63"/>
      <c r="N668" s="63"/>
      <c r="O668" s="68"/>
      <c r="P668" s="63"/>
      <c r="Q668" s="63"/>
      <c r="R668" s="63"/>
      <c r="S668" s="69"/>
      <c r="T668" s="70"/>
      <c r="U668" s="63"/>
    </row>
    <row r="669" spans="5:21" ht="15.75" customHeight="1" x14ac:dyDescent="0.3">
      <c r="E669" s="63"/>
      <c r="F669" s="72"/>
      <c r="H669" s="63"/>
      <c r="I669" s="68"/>
      <c r="J669" s="63"/>
      <c r="K669" s="63"/>
      <c r="L669" s="63"/>
      <c r="M669" s="63"/>
      <c r="N669" s="63"/>
      <c r="O669" s="68"/>
      <c r="P669" s="63"/>
      <c r="Q669" s="63"/>
      <c r="R669" s="63"/>
      <c r="S669" s="69"/>
      <c r="T669" s="70"/>
      <c r="U669" s="63"/>
    </row>
    <row r="670" spans="5:21" ht="15.75" customHeight="1" x14ac:dyDescent="0.3">
      <c r="E670" s="63"/>
      <c r="F670" s="72"/>
      <c r="H670" s="63"/>
      <c r="I670" s="68"/>
      <c r="J670" s="63"/>
      <c r="K670" s="63"/>
      <c r="L670" s="63"/>
      <c r="M670" s="63"/>
      <c r="N670" s="63"/>
      <c r="O670" s="68"/>
      <c r="P670" s="63"/>
      <c r="Q670" s="63"/>
      <c r="R670" s="63"/>
      <c r="S670" s="69"/>
      <c r="T670" s="70"/>
      <c r="U670" s="63"/>
    </row>
    <row r="671" spans="5:21" ht="15.75" customHeight="1" x14ac:dyDescent="0.3">
      <c r="E671" s="63"/>
      <c r="F671" s="72"/>
      <c r="H671" s="63"/>
      <c r="I671" s="68"/>
      <c r="J671" s="63"/>
      <c r="K671" s="63"/>
      <c r="L671" s="63"/>
      <c r="M671" s="63"/>
      <c r="N671" s="63"/>
      <c r="O671" s="68"/>
      <c r="P671" s="63"/>
      <c r="Q671" s="63"/>
      <c r="R671" s="63"/>
      <c r="S671" s="69"/>
      <c r="T671" s="70"/>
      <c r="U671" s="63"/>
    </row>
    <row r="672" spans="5:21" ht="15.75" customHeight="1" x14ac:dyDescent="0.3">
      <c r="E672" s="63"/>
      <c r="F672" s="72"/>
      <c r="H672" s="63"/>
      <c r="I672" s="68"/>
      <c r="J672" s="63"/>
      <c r="K672" s="63"/>
      <c r="L672" s="63"/>
      <c r="M672" s="63"/>
      <c r="N672" s="63"/>
      <c r="O672" s="68"/>
      <c r="P672" s="63"/>
      <c r="Q672" s="63"/>
      <c r="R672" s="63"/>
      <c r="S672" s="69"/>
      <c r="T672" s="70"/>
      <c r="U672" s="63"/>
    </row>
    <row r="673" spans="5:21" ht="15.75" customHeight="1" x14ac:dyDescent="0.3">
      <c r="E673" s="63"/>
      <c r="F673" s="72"/>
      <c r="H673" s="63"/>
      <c r="I673" s="68"/>
      <c r="J673" s="63"/>
      <c r="K673" s="63"/>
      <c r="L673" s="63"/>
      <c r="M673" s="63"/>
      <c r="N673" s="63"/>
      <c r="O673" s="68"/>
      <c r="P673" s="63"/>
      <c r="Q673" s="63"/>
      <c r="R673" s="63"/>
      <c r="S673" s="69"/>
      <c r="T673" s="70"/>
      <c r="U673" s="63"/>
    </row>
    <row r="674" spans="5:21" ht="15.75" customHeight="1" x14ac:dyDescent="0.3">
      <c r="E674" s="63"/>
      <c r="F674" s="72"/>
      <c r="H674" s="63"/>
      <c r="I674" s="68"/>
      <c r="J674" s="63"/>
      <c r="K674" s="63"/>
      <c r="L674" s="63"/>
      <c r="M674" s="63"/>
      <c r="N674" s="63"/>
      <c r="O674" s="68"/>
      <c r="P674" s="63"/>
      <c r="Q674" s="63"/>
      <c r="R674" s="63"/>
      <c r="S674" s="69"/>
      <c r="T674" s="70"/>
      <c r="U674" s="63"/>
    </row>
    <row r="675" spans="5:21" ht="15.75" customHeight="1" x14ac:dyDescent="0.3">
      <c r="E675" s="63"/>
      <c r="F675" s="72"/>
      <c r="H675" s="63"/>
      <c r="I675" s="68"/>
      <c r="J675" s="63"/>
      <c r="K675" s="63"/>
      <c r="L675" s="63"/>
      <c r="M675" s="63"/>
      <c r="N675" s="63"/>
      <c r="O675" s="68"/>
      <c r="P675" s="63"/>
      <c r="Q675" s="63"/>
      <c r="R675" s="63"/>
      <c r="S675" s="69"/>
      <c r="T675" s="70"/>
      <c r="U675" s="63"/>
    </row>
    <row r="676" spans="5:21" ht="15.75" customHeight="1" x14ac:dyDescent="0.3">
      <c r="E676" s="63"/>
      <c r="F676" s="72"/>
      <c r="H676" s="63"/>
      <c r="I676" s="68"/>
      <c r="J676" s="63"/>
      <c r="K676" s="63"/>
      <c r="L676" s="63"/>
      <c r="M676" s="63"/>
      <c r="N676" s="63"/>
      <c r="O676" s="68"/>
      <c r="P676" s="63"/>
      <c r="Q676" s="63"/>
      <c r="R676" s="63"/>
      <c r="S676" s="69"/>
      <c r="T676" s="70"/>
      <c r="U676" s="63"/>
    </row>
    <row r="677" spans="5:21" ht="15.75" customHeight="1" x14ac:dyDescent="0.3">
      <c r="E677" s="63"/>
      <c r="F677" s="72"/>
      <c r="H677" s="63"/>
      <c r="I677" s="68"/>
      <c r="J677" s="63"/>
      <c r="K677" s="63"/>
      <c r="L677" s="63"/>
      <c r="M677" s="63"/>
      <c r="N677" s="63"/>
      <c r="O677" s="68"/>
      <c r="P677" s="63"/>
      <c r="Q677" s="63"/>
      <c r="R677" s="63"/>
      <c r="S677" s="69"/>
      <c r="T677" s="70"/>
      <c r="U677" s="63"/>
    </row>
    <row r="678" spans="5:21" ht="15.75" customHeight="1" x14ac:dyDescent="0.3">
      <c r="E678" s="63"/>
      <c r="F678" s="72"/>
      <c r="H678" s="63"/>
      <c r="I678" s="68"/>
      <c r="J678" s="63"/>
      <c r="K678" s="63"/>
      <c r="L678" s="63"/>
      <c r="M678" s="63"/>
      <c r="N678" s="63"/>
      <c r="O678" s="68"/>
      <c r="P678" s="63"/>
      <c r="Q678" s="63"/>
      <c r="R678" s="63"/>
      <c r="S678" s="69"/>
      <c r="T678" s="70"/>
      <c r="U678" s="63"/>
    </row>
    <row r="679" spans="5:21" ht="15.75" customHeight="1" x14ac:dyDescent="0.3">
      <c r="E679" s="63"/>
      <c r="F679" s="72"/>
      <c r="H679" s="63"/>
      <c r="I679" s="68"/>
      <c r="J679" s="63"/>
      <c r="K679" s="63"/>
      <c r="L679" s="63"/>
      <c r="M679" s="63"/>
      <c r="N679" s="63"/>
      <c r="O679" s="68"/>
      <c r="P679" s="63"/>
      <c r="Q679" s="63"/>
      <c r="R679" s="63"/>
      <c r="S679" s="69"/>
      <c r="T679" s="70"/>
      <c r="U679" s="63"/>
    </row>
    <row r="680" spans="5:21" ht="15.75" customHeight="1" x14ac:dyDescent="0.3">
      <c r="E680" s="63"/>
      <c r="F680" s="72"/>
      <c r="H680" s="63"/>
      <c r="I680" s="68"/>
      <c r="J680" s="63"/>
      <c r="K680" s="63"/>
      <c r="L680" s="63"/>
      <c r="M680" s="63"/>
      <c r="N680" s="63"/>
      <c r="O680" s="68"/>
      <c r="P680" s="63"/>
      <c r="Q680" s="63"/>
      <c r="R680" s="63"/>
      <c r="S680" s="69"/>
      <c r="T680" s="70"/>
      <c r="U680" s="63"/>
    </row>
    <row r="681" spans="5:21" ht="15.75" customHeight="1" x14ac:dyDescent="0.3">
      <c r="E681" s="63"/>
      <c r="F681" s="72"/>
      <c r="H681" s="63"/>
      <c r="I681" s="68"/>
      <c r="J681" s="63"/>
      <c r="K681" s="63"/>
      <c r="L681" s="63"/>
      <c r="M681" s="63"/>
      <c r="N681" s="63"/>
      <c r="O681" s="68"/>
      <c r="P681" s="63"/>
      <c r="Q681" s="63"/>
      <c r="R681" s="63"/>
      <c r="S681" s="69"/>
      <c r="T681" s="70"/>
      <c r="U681" s="63"/>
    </row>
    <row r="682" spans="5:21" ht="15.75" customHeight="1" x14ac:dyDescent="0.3">
      <c r="E682" s="63"/>
      <c r="F682" s="72"/>
      <c r="H682" s="63"/>
      <c r="I682" s="68"/>
      <c r="J682" s="63"/>
      <c r="K682" s="63"/>
      <c r="L682" s="63"/>
      <c r="M682" s="63"/>
      <c r="N682" s="63"/>
      <c r="O682" s="68"/>
      <c r="P682" s="63"/>
      <c r="Q682" s="63"/>
      <c r="R682" s="63"/>
      <c r="S682" s="69"/>
      <c r="T682" s="70"/>
      <c r="U682" s="63"/>
    </row>
    <row r="683" spans="5:21" ht="15.75" customHeight="1" x14ac:dyDescent="0.3">
      <c r="E683" s="63"/>
      <c r="F683" s="72"/>
      <c r="H683" s="63"/>
      <c r="I683" s="68"/>
      <c r="J683" s="63"/>
      <c r="K683" s="63"/>
      <c r="L683" s="63"/>
      <c r="M683" s="63"/>
      <c r="N683" s="63"/>
      <c r="O683" s="68"/>
      <c r="P683" s="63"/>
      <c r="Q683" s="63"/>
      <c r="R683" s="63"/>
      <c r="S683" s="69"/>
      <c r="T683" s="70"/>
      <c r="U683" s="63"/>
    </row>
    <row r="684" spans="5:21" ht="15.75" customHeight="1" x14ac:dyDescent="0.3">
      <c r="E684" s="63"/>
      <c r="F684" s="72"/>
      <c r="H684" s="63"/>
      <c r="I684" s="68"/>
      <c r="J684" s="63"/>
      <c r="K684" s="63"/>
      <c r="L684" s="63"/>
      <c r="M684" s="63"/>
      <c r="N684" s="63"/>
      <c r="O684" s="68"/>
      <c r="P684" s="63"/>
      <c r="Q684" s="63"/>
      <c r="R684" s="63"/>
      <c r="S684" s="69"/>
      <c r="T684" s="70"/>
      <c r="U684" s="63"/>
    </row>
    <row r="685" spans="5:21" ht="15.75" customHeight="1" x14ac:dyDescent="0.3">
      <c r="E685" s="63"/>
      <c r="F685" s="72"/>
      <c r="H685" s="63"/>
      <c r="I685" s="68"/>
      <c r="J685" s="63"/>
      <c r="K685" s="63"/>
      <c r="L685" s="63"/>
      <c r="M685" s="63"/>
      <c r="N685" s="63"/>
      <c r="O685" s="68"/>
      <c r="P685" s="63"/>
      <c r="Q685" s="63"/>
      <c r="R685" s="63"/>
      <c r="S685" s="69"/>
      <c r="T685" s="70"/>
      <c r="U685" s="63"/>
    </row>
    <row r="686" spans="5:21" ht="15.75" customHeight="1" x14ac:dyDescent="0.3">
      <c r="E686" s="63"/>
      <c r="F686" s="72"/>
      <c r="H686" s="63"/>
      <c r="I686" s="68"/>
      <c r="J686" s="63"/>
      <c r="K686" s="63"/>
      <c r="L686" s="63"/>
      <c r="M686" s="63"/>
      <c r="N686" s="63"/>
      <c r="O686" s="68"/>
      <c r="P686" s="63"/>
      <c r="Q686" s="63"/>
      <c r="R686" s="63"/>
      <c r="S686" s="69"/>
      <c r="T686" s="70"/>
      <c r="U686" s="63"/>
    </row>
    <row r="687" spans="5:21" ht="15.75" customHeight="1" x14ac:dyDescent="0.3">
      <c r="E687" s="63"/>
      <c r="F687" s="72"/>
      <c r="H687" s="63"/>
      <c r="I687" s="68"/>
      <c r="J687" s="63"/>
      <c r="K687" s="63"/>
      <c r="L687" s="63"/>
      <c r="M687" s="63"/>
      <c r="N687" s="63"/>
      <c r="O687" s="68"/>
      <c r="P687" s="63"/>
      <c r="Q687" s="63"/>
      <c r="R687" s="63"/>
      <c r="S687" s="69"/>
      <c r="T687" s="70"/>
      <c r="U687" s="63"/>
    </row>
    <row r="688" spans="5:21" ht="15.75" customHeight="1" x14ac:dyDescent="0.3">
      <c r="E688" s="63"/>
      <c r="F688" s="72"/>
      <c r="H688" s="63"/>
      <c r="I688" s="68"/>
      <c r="J688" s="63"/>
      <c r="K688" s="63"/>
      <c r="L688" s="63"/>
      <c r="M688" s="63"/>
      <c r="N688" s="63"/>
      <c r="O688" s="68"/>
      <c r="P688" s="63"/>
      <c r="Q688" s="63"/>
      <c r="R688" s="63"/>
      <c r="S688" s="69"/>
      <c r="T688" s="70"/>
      <c r="U688" s="63"/>
    </row>
    <row r="689" spans="5:21" ht="15.75" customHeight="1" x14ac:dyDescent="0.3">
      <c r="E689" s="63"/>
      <c r="F689" s="72"/>
      <c r="H689" s="63"/>
      <c r="I689" s="68"/>
      <c r="J689" s="63"/>
      <c r="K689" s="63"/>
      <c r="L689" s="63"/>
      <c r="M689" s="63"/>
      <c r="N689" s="63"/>
      <c r="O689" s="68"/>
      <c r="P689" s="63"/>
      <c r="Q689" s="63"/>
      <c r="R689" s="63"/>
      <c r="S689" s="69"/>
      <c r="T689" s="70"/>
      <c r="U689" s="63"/>
    </row>
    <row r="690" spans="5:21" ht="15.75" customHeight="1" x14ac:dyDescent="0.3">
      <c r="E690" s="63"/>
      <c r="F690" s="72"/>
      <c r="H690" s="63"/>
      <c r="I690" s="68"/>
      <c r="J690" s="63"/>
      <c r="K690" s="63"/>
      <c r="L690" s="63"/>
      <c r="M690" s="63"/>
      <c r="N690" s="63"/>
      <c r="O690" s="68"/>
      <c r="P690" s="63"/>
      <c r="Q690" s="63"/>
      <c r="R690" s="63"/>
      <c r="S690" s="69"/>
      <c r="T690" s="70"/>
      <c r="U690" s="63"/>
    </row>
    <row r="691" spans="5:21" ht="15.75" customHeight="1" x14ac:dyDescent="0.3">
      <c r="E691" s="63"/>
      <c r="F691" s="72"/>
      <c r="H691" s="63"/>
      <c r="I691" s="68"/>
      <c r="J691" s="63"/>
      <c r="K691" s="63"/>
      <c r="L691" s="63"/>
      <c r="M691" s="63"/>
      <c r="N691" s="63"/>
      <c r="O691" s="68"/>
      <c r="P691" s="63"/>
      <c r="Q691" s="63"/>
      <c r="R691" s="63"/>
      <c r="S691" s="69"/>
      <c r="T691" s="70"/>
      <c r="U691" s="63"/>
    </row>
    <row r="692" spans="5:21" ht="15.75" customHeight="1" x14ac:dyDescent="0.3">
      <c r="E692" s="63"/>
      <c r="F692" s="72"/>
      <c r="H692" s="63"/>
      <c r="I692" s="68"/>
      <c r="J692" s="63"/>
      <c r="K692" s="63"/>
      <c r="L692" s="63"/>
      <c r="M692" s="63"/>
      <c r="N692" s="63"/>
      <c r="O692" s="68"/>
      <c r="P692" s="63"/>
      <c r="Q692" s="63"/>
      <c r="R692" s="63"/>
      <c r="S692" s="69"/>
      <c r="T692" s="70"/>
      <c r="U692" s="63"/>
    </row>
    <row r="693" spans="5:21" ht="15.75" customHeight="1" x14ac:dyDescent="0.3">
      <c r="E693" s="63"/>
      <c r="F693" s="72"/>
      <c r="H693" s="63"/>
      <c r="I693" s="68"/>
      <c r="J693" s="63"/>
      <c r="K693" s="63"/>
      <c r="L693" s="63"/>
      <c r="M693" s="63"/>
      <c r="N693" s="63"/>
      <c r="O693" s="68"/>
      <c r="P693" s="63"/>
      <c r="Q693" s="63"/>
      <c r="R693" s="63"/>
      <c r="S693" s="69"/>
      <c r="T693" s="70"/>
      <c r="U693" s="63"/>
    </row>
    <row r="694" spans="5:21" ht="15.75" customHeight="1" x14ac:dyDescent="0.3">
      <c r="E694" s="63"/>
      <c r="F694" s="72"/>
      <c r="H694" s="63"/>
      <c r="I694" s="68"/>
      <c r="J694" s="63"/>
      <c r="K694" s="63"/>
      <c r="L694" s="63"/>
      <c r="M694" s="63"/>
      <c r="N694" s="63"/>
      <c r="O694" s="68"/>
      <c r="P694" s="63"/>
      <c r="Q694" s="63"/>
      <c r="R694" s="63"/>
      <c r="S694" s="69"/>
      <c r="T694" s="70"/>
      <c r="U694" s="63"/>
    </row>
    <row r="695" spans="5:21" ht="15.75" customHeight="1" x14ac:dyDescent="0.3">
      <c r="E695" s="63"/>
      <c r="F695" s="72"/>
      <c r="H695" s="63"/>
      <c r="I695" s="68"/>
      <c r="J695" s="63"/>
      <c r="K695" s="63"/>
      <c r="L695" s="63"/>
      <c r="M695" s="63"/>
      <c r="N695" s="63"/>
      <c r="O695" s="68"/>
      <c r="P695" s="63"/>
      <c r="Q695" s="63"/>
      <c r="R695" s="63"/>
      <c r="S695" s="69"/>
      <c r="T695" s="70"/>
      <c r="U695" s="63"/>
    </row>
    <row r="696" spans="5:21" ht="15.75" customHeight="1" x14ac:dyDescent="0.3">
      <c r="E696" s="63"/>
      <c r="F696" s="72"/>
      <c r="H696" s="63"/>
      <c r="I696" s="68"/>
      <c r="J696" s="63"/>
      <c r="K696" s="63"/>
      <c r="L696" s="63"/>
      <c r="M696" s="63"/>
      <c r="N696" s="63"/>
      <c r="O696" s="68"/>
      <c r="P696" s="63"/>
      <c r="Q696" s="63"/>
      <c r="R696" s="63"/>
      <c r="S696" s="69"/>
      <c r="T696" s="70"/>
      <c r="U696" s="63"/>
    </row>
    <row r="697" spans="5:21" ht="15.75" customHeight="1" x14ac:dyDescent="0.3">
      <c r="E697" s="63"/>
      <c r="F697" s="72"/>
      <c r="H697" s="63"/>
      <c r="I697" s="68"/>
      <c r="J697" s="63"/>
      <c r="K697" s="63"/>
      <c r="L697" s="63"/>
      <c r="M697" s="63"/>
      <c r="N697" s="63"/>
      <c r="O697" s="68"/>
      <c r="P697" s="63"/>
      <c r="Q697" s="63"/>
      <c r="R697" s="63"/>
      <c r="S697" s="69"/>
      <c r="T697" s="70"/>
      <c r="U697" s="63"/>
    </row>
    <row r="698" spans="5:21" ht="15.75" customHeight="1" x14ac:dyDescent="0.3">
      <c r="E698" s="63"/>
      <c r="F698" s="72"/>
      <c r="H698" s="63"/>
      <c r="I698" s="68"/>
      <c r="J698" s="63"/>
      <c r="K698" s="63"/>
      <c r="L698" s="63"/>
      <c r="M698" s="63"/>
      <c r="N698" s="63"/>
      <c r="O698" s="68"/>
      <c r="P698" s="63"/>
      <c r="Q698" s="63"/>
      <c r="R698" s="63"/>
      <c r="S698" s="69"/>
      <c r="T698" s="70"/>
      <c r="U698" s="63"/>
    </row>
    <row r="699" spans="5:21" ht="15.75" customHeight="1" x14ac:dyDescent="0.3">
      <c r="E699" s="63"/>
      <c r="F699" s="72"/>
      <c r="H699" s="63"/>
      <c r="I699" s="68"/>
      <c r="J699" s="63"/>
      <c r="K699" s="63"/>
      <c r="L699" s="63"/>
      <c r="M699" s="63"/>
      <c r="N699" s="63"/>
      <c r="O699" s="68"/>
      <c r="P699" s="63"/>
      <c r="Q699" s="63"/>
      <c r="R699" s="63"/>
      <c r="S699" s="69"/>
      <c r="T699" s="70"/>
      <c r="U699" s="63"/>
    </row>
    <row r="700" spans="5:21" ht="15.75" customHeight="1" x14ac:dyDescent="0.3">
      <c r="E700" s="63"/>
      <c r="F700" s="72"/>
      <c r="H700" s="63"/>
      <c r="I700" s="68"/>
      <c r="J700" s="63"/>
      <c r="K700" s="63"/>
      <c r="L700" s="63"/>
      <c r="M700" s="63"/>
      <c r="N700" s="63"/>
      <c r="O700" s="68"/>
      <c r="P700" s="63"/>
      <c r="Q700" s="63"/>
      <c r="R700" s="63"/>
      <c r="S700" s="69"/>
      <c r="T700" s="70"/>
      <c r="U700" s="63"/>
    </row>
    <row r="701" spans="5:21" ht="15.75" customHeight="1" x14ac:dyDescent="0.3">
      <c r="E701" s="63"/>
      <c r="F701" s="72"/>
      <c r="H701" s="63"/>
      <c r="I701" s="68"/>
      <c r="J701" s="63"/>
      <c r="K701" s="63"/>
      <c r="L701" s="63"/>
      <c r="M701" s="63"/>
      <c r="N701" s="63"/>
      <c r="O701" s="68"/>
      <c r="P701" s="63"/>
      <c r="Q701" s="63"/>
      <c r="R701" s="63"/>
      <c r="S701" s="69"/>
      <c r="T701" s="70"/>
      <c r="U701" s="63"/>
    </row>
    <row r="702" spans="5:21" ht="15.75" customHeight="1" x14ac:dyDescent="0.3">
      <c r="E702" s="63"/>
      <c r="F702" s="72"/>
      <c r="H702" s="63"/>
      <c r="I702" s="68"/>
      <c r="J702" s="63"/>
      <c r="K702" s="63"/>
      <c r="L702" s="63"/>
      <c r="M702" s="63"/>
      <c r="N702" s="63"/>
      <c r="O702" s="68"/>
      <c r="P702" s="63"/>
      <c r="Q702" s="63"/>
      <c r="R702" s="63"/>
      <c r="S702" s="69"/>
      <c r="T702" s="70"/>
      <c r="U702" s="63"/>
    </row>
    <row r="703" spans="5:21" ht="15.75" customHeight="1" x14ac:dyDescent="0.3">
      <c r="E703" s="63"/>
      <c r="F703" s="72"/>
      <c r="H703" s="63"/>
      <c r="I703" s="68"/>
      <c r="J703" s="63"/>
      <c r="K703" s="63"/>
      <c r="L703" s="63"/>
      <c r="M703" s="63"/>
      <c r="N703" s="63"/>
      <c r="O703" s="68"/>
      <c r="P703" s="63"/>
      <c r="Q703" s="63"/>
      <c r="R703" s="63"/>
      <c r="S703" s="69"/>
      <c r="T703" s="70"/>
      <c r="U703" s="63"/>
    </row>
    <row r="704" spans="5:21" ht="15.75" customHeight="1" x14ac:dyDescent="0.3">
      <c r="E704" s="63"/>
      <c r="F704" s="72"/>
      <c r="H704" s="63"/>
      <c r="I704" s="68"/>
      <c r="J704" s="63"/>
      <c r="K704" s="63"/>
      <c r="L704" s="63"/>
      <c r="M704" s="63"/>
      <c r="N704" s="63"/>
      <c r="O704" s="68"/>
      <c r="P704" s="63"/>
      <c r="Q704" s="63"/>
      <c r="R704" s="63"/>
      <c r="S704" s="69"/>
      <c r="T704" s="70"/>
      <c r="U704" s="63"/>
    </row>
    <row r="705" spans="5:21" ht="15.75" customHeight="1" x14ac:dyDescent="0.3">
      <c r="E705" s="63"/>
      <c r="F705" s="72"/>
      <c r="H705" s="63"/>
      <c r="I705" s="68"/>
      <c r="J705" s="63"/>
      <c r="K705" s="63"/>
      <c r="L705" s="63"/>
      <c r="M705" s="63"/>
      <c r="N705" s="63"/>
      <c r="O705" s="68"/>
      <c r="P705" s="63"/>
      <c r="Q705" s="63"/>
      <c r="R705" s="63"/>
      <c r="S705" s="69"/>
      <c r="T705" s="70"/>
      <c r="U705" s="63"/>
    </row>
    <row r="706" spans="5:21" ht="15.75" customHeight="1" x14ac:dyDescent="0.3">
      <c r="E706" s="63"/>
      <c r="F706" s="72"/>
      <c r="H706" s="63"/>
      <c r="I706" s="68"/>
      <c r="J706" s="63"/>
      <c r="K706" s="63"/>
      <c r="L706" s="63"/>
      <c r="M706" s="63"/>
      <c r="N706" s="63"/>
      <c r="O706" s="68"/>
      <c r="P706" s="63"/>
      <c r="Q706" s="63"/>
      <c r="R706" s="63"/>
      <c r="S706" s="69"/>
      <c r="T706" s="70"/>
      <c r="U706" s="63"/>
    </row>
    <row r="707" spans="5:21" ht="15.75" customHeight="1" x14ac:dyDescent="0.3">
      <c r="E707" s="63"/>
      <c r="F707" s="72"/>
      <c r="H707" s="63"/>
      <c r="I707" s="68"/>
      <c r="J707" s="63"/>
      <c r="K707" s="63"/>
      <c r="L707" s="63"/>
      <c r="M707" s="63"/>
      <c r="N707" s="63"/>
      <c r="O707" s="68"/>
      <c r="P707" s="63"/>
      <c r="Q707" s="63"/>
      <c r="R707" s="63"/>
      <c r="S707" s="69"/>
      <c r="T707" s="70"/>
      <c r="U707" s="63"/>
    </row>
    <row r="708" spans="5:21" ht="15.75" customHeight="1" x14ac:dyDescent="0.3">
      <c r="E708" s="63"/>
      <c r="F708" s="72"/>
      <c r="H708" s="63"/>
      <c r="I708" s="68"/>
      <c r="J708" s="63"/>
      <c r="K708" s="63"/>
      <c r="L708" s="63"/>
      <c r="M708" s="63"/>
      <c r="N708" s="63"/>
      <c r="O708" s="68"/>
      <c r="P708" s="63"/>
      <c r="Q708" s="63"/>
      <c r="R708" s="63"/>
      <c r="S708" s="69"/>
      <c r="T708" s="70"/>
      <c r="U708" s="63"/>
    </row>
    <row r="709" spans="5:21" ht="15.75" customHeight="1" x14ac:dyDescent="0.3">
      <c r="E709" s="63"/>
      <c r="F709" s="72"/>
      <c r="H709" s="63"/>
      <c r="I709" s="68"/>
      <c r="J709" s="63"/>
      <c r="K709" s="63"/>
      <c r="L709" s="63"/>
      <c r="M709" s="63"/>
      <c r="N709" s="63"/>
      <c r="O709" s="68"/>
      <c r="P709" s="63"/>
      <c r="Q709" s="63"/>
      <c r="R709" s="63"/>
      <c r="S709" s="69"/>
      <c r="T709" s="70"/>
      <c r="U709" s="63"/>
    </row>
    <row r="710" spans="5:21" ht="15.75" customHeight="1" x14ac:dyDescent="0.3">
      <c r="E710" s="63"/>
      <c r="F710" s="72"/>
      <c r="H710" s="63"/>
      <c r="I710" s="68"/>
      <c r="J710" s="63"/>
      <c r="K710" s="63"/>
      <c r="L710" s="63"/>
      <c r="M710" s="63"/>
      <c r="N710" s="63"/>
      <c r="O710" s="68"/>
      <c r="P710" s="63"/>
      <c r="Q710" s="63"/>
      <c r="R710" s="63"/>
      <c r="S710" s="69"/>
      <c r="T710" s="70"/>
      <c r="U710" s="63"/>
    </row>
    <row r="711" spans="5:21" ht="15.75" customHeight="1" x14ac:dyDescent="0.3">
      <c r="E711" s="63"/>
      <c r="F711" s="72"/>
      <c r="H711" s="63"/>
      <c r="I711" s="68"/>
      <c r="J711" s="63"/>
      <c r="K711" s="63"/>
      <c r="L711" s="63"/>
      <c r="M711" s="63"/>
      <c r="N711" s="63"/>
      <c r="O711" s="68"/>
      <c r="P711" s="63"/>
      <c r="Q711" s="63"/>
      <c r="R711" s="63"/>
      <c r="S711" s="69"/>
      <c r="T711" s="70"/>
      <c r="U711" s="63"/>
    </row>
    <row r="712" spans="5:21" ht="15.75" customHeight="1" x14ac:dyDescent="0.3">
      <c r="E712" s="63"/>
      <c r="F712" s="72"/>
      <c r="H712" s="63"/>
      <c r="I712" s="68"/>
      <c r="J712" s="63"/>
      <c r="K712" s="63"/>
      <c r="L712" s="63"/>
      <c r="M712" s="63"/>
      <c r="N712" s="63"/>
      <c r="O712" s="68"/>
      <c r="P712" s="63"/>
      <c r="Q712" s="63"/>
      <c r="R712" s="63"/>
      <c r="S712" s="69"/>
      <c r="T712" s="70"/>
      <c r="U712" s="63"/>
    </row>
    <row r="713" spans="5:21" ht="15.75" customHeight="1" x14ac:dyDescent="0.3">
      <c r="E713" s="63"/>
      <c r="F713" s="72"/>
      <c r="H713" s="63"/>
      <c r="I713" s="68"/>
      <c r="J713" s="63"/>
      <c r="K713" s="63"/>
      <c r="L713" s="63"/>
      <c r="M713" s="63"/>
      <c r="N713" s="63"/>
      <c r="O713" s="68"/>
      <c r="P713" s="63"/>
      <c r="Q713" s="63"/>
      <c r="R713" s="63"/>
      <c r="S713" s="69"/>
      <c r="T713" s="70"/>
      <c r="U713" s="63"/>
    </row>
    <row r="714" spans="5:21" ht="15.75" customHeight="1" x14ac:dyDescent="0.3">
      <c r="E714" s="63"/>
      <c r="F714" s="72"/>
      <c r="H714" s="63"/>
      <c r="I714" s="68"/>
      <c r="J714" s="63"/>
      <c r="K714" s="63"/>
      <c r="L714" s="63"/>
      <c r="M714" s="63"/>
      <c r="N714" s="63"/>
      <c r="O714" s="68"/>
      <c r="P714" s="63"/>
      <c r="Q714" s="63"/>
      <c r="R714" s="63"/>
      <c r="S714" s="69"/>
      <c r="T714" s="70"/>
      <c r="U714" s="63"/>
    </row>
    <row r="715" spans="5:21" ht="15.75" customHeight="1" x14ac:dyDescent="0.3">
      <c r="E715" s="63"/>
      <c r="F715" s="72"/>
      <c r="H715" s="63"/>
      <c r="I715" s="68"/>
      <c r="J715" s="63"/>
      <c r="K715" s="63"/>
      <c r="L715" s="63"/>
      <c r="M715" s="63"/>
      <c r="N715" s="63"/>
      <c r="O715" s="68"/>
      <c r="P715" s="63"/>
      <c r="Q715" s="63"/>
      <c r="R715" s="63"/>
      <c r="S715" s="69"/>
      <c r="T715" s="70"/>
      <c r="U715" s="63"/>
    </row>
    <row r="716" spans="5:21" ht="15.75" customHeight="1" x14ac:dyDescent="0.3">
      <c r="E716" s="63"/>
      <c r="F716" s="72"/>
      <c r="H716" s="63"/>
      <c r="I716" s="68"/>
      <c r="J716" s="63"/>
      <c r="K716" s="63"/>
      <c r="L716" s="63"/>
      <c r="M716" s="63"/>
      <c r="N716" s="63"/>
      <c r="O716" s="68"/>
      <c r="P716" s="63"/>
      <c r="Q716" s="63"/>
      <c r="R716" s="63"/>
      <c r="S716" s="69"/>
      <c r="T716" s="70"/>
      <c r="U716" s="63"/>
    </row>
    <row r="717" spans="5:21" ht="15.75" customHeight="1" x14ac:dyDescent="0.3">
      <c r="E717" s="63"/>
      <c r="F717" s="72"/>
      <c r="H717" s="63"/>
      <c r="I717" s="68"/>
      <c r="J717" s="63"/>
      <c r="K717" s="63"/>
      <c r="L717" s="63"/>
      <c r="M717" s="63"/>
      <c r="N717" s="63"/>
      <c r="O717" s="68"/>
      <c r="P717" s="63"/>
      <c r="Q717" s="63"/>
      <c r="R717" s="63"/>
      <c r="S717" s="69"/>
      <c r="T717" s="70"/>
      <c r="U717" s="63"/>
    </row>
    <row r="718" spans="5:21" ht="15.75" customHeight="1" x14ac:dyDescent="0.3">
      <c r="E718" s="63"/>
      <c r="F718" s="72"/>
      <c r="H718" s="63"/>
      <c r="I718" s="68"/>
      <c r="J718" s="63"/>
      <c r="K718" s="63"/>
      <c r="L718" s="63"/>
      <c r="M718" s="63"/>
      <c r="N718" s="63"/>
      <c r="O718" s="68"/>
      <c r="P718" s="63"/>
      <c r="Q718" s="63"/>
      <c r="R718" s="63"/>
      <c r="S718" s="69"/>
      <c r="T718" s="70"/>
      <c r="U718" s="63"/>
    </row>
    <row r="719" spans="5:21" ht="15.75" customHeight="1" x14ac:dyDescent="0.3">
      <c r="E719" s="63"/>
      <c r="F719" s="72"/>
      <c r="H719" s="63"/>
      <c r="I719" s="68"/>
      <c r="J719" s="63"/>
      <c r="K719" s="63"/>
      <c r="L719" s="63"/>
      <c r="M719" s="63"/>
      <c r="N719" s="63"/>
      <c r="O719" s="68"/>
      <c r="P719" s="63"/>
      <c r="Q719" s="63"/>
      <c r="R719" s="63"/>
      <c r="S719" s="69"/>
      <c r="T719" s="70"/>
      <c r="U719" s="63"/>
    </row>
    <row r="720" spans="5:21" ht="15.75" customHeight="1" x14ac:dyDescent="0.3">
      <c r="E720" s="63"/>
      <c r="F720" s="72"/>
      <c r="H720" s="63"/>
      <c r="I720" s="68"/>
      <c r="J720" s="63"/>
      <c r="K720" s="63"/>
      <c r="L720" s="63"/>
      <c r="M720" s="63"/>
      <c r="N720" s="63"/>
      <c r="O720" s="68"/>
      <c r="P720" s="63"/>
      <c r="Q720" s="63"/>
      <c r="R720" s="63"/>
      <c r="S720" s="69"/>
      <c r="T720" s="70"/>
      <c r="U720" s="63"/>
    </row>
    <row r="721" spans="5:21" ht="15.75" customHeight="1" x14ac:dyDescent="0.3">
      <c r="E721" s="63"/>
      <c r="F721" s="72"/>
      <c r="H721" s="63"/>
      <c r="I721" s="68"/>
      <c r="J721" s="63"/>
      <c r="K721" s="63"/>
      <c r="L721" s="63"/>
      <c r="M721" s="63"/>
      <c r="N721" s="63"/>
      <c r="O721" s="68"/>
      <c r="P721" s="63"/>
      <c r="Q721" s="63"/>
      <c r="R721" s="63"/>
      <c r="S721" s="69"/>
      <c r="T721" s="70"/>
      <c r="U721" s="63"/>
    </row>
    <row r="722" spans="5:21" ht="15.75" customHeight="1" x14ac:dyDescent="0.3">
      <c r="E722" s="63"/>
      <c r="F722" s="72"/>
      <c r="H722" s="63"/>
      <c r="I722" s="68"/>
      <c r="J722" s="63"/>
      <c r="K722" s="63"/>
      <c r="L722" s="63"/>
      <c r="M722" s="63"/>
      <c r="N722" s="63"/>
      <c r="O722" s="68"/>
      <c r="P722" s="63"/>
      <c r="Q722" s="63"/>
      <c r="R722" s="63"/>
      <c r="S722" s="69"/>
      <c r="T722" s="70"/>
      <c r="U722" s="63"/>
    </row>
    <row r="723" spans="5:21" ht="15.75" customHeight="1" x14ac:dyDescent="0.3">
      <c r="E723" s="63"/>
      <c r="F723" s="72"/>
      <c r="H723" s="63"/>
      <c r="I723" s="68"/>
      <c r="J723" s="63"/>
      <c r="K723" s="63"/>
      <c r="L723" s="63"/>
      <c r="M723" s="63"/>
      <c r="N723" s="63"/>
      <c r="O723" s="68"/>
      <c r="P723" s="63"/>
      <c r="Q723" s="63"/>
      <c r="R723" s="63"/>
      <c r="S723" s="69"/>
      <c r="T723" s="70"/>
      <c r="U723" s="63"/>
    </row>
    <row r="724" spans="5:21" ht="15.75" customHeight="1" x14ac:dyDescent="0.3">
      <c r="E724" s="63"/>
      <c r="F724" s="72"/>
      <c r="H724" s="63"/>
      <c r="I724" s="68"/>
      <c r="J724" s="63"/>
      <c r="K724" s="63"/>
      <c r="L724" s="63"/>
      <c r="M724" s="63"/>
      <c r="N724" s="63"/>
      <c r="O724" s="68"/>
      <c r="P724" s="63"/>
      <c r="Q724" s="63"/>
      <c r="R724" s="63"/>
      <c r="S724" s="69"/>
      <c r="T724" s="70"/>
      <c r="U724" s="63"/>
    </row>
    <row r="725" spans="5:21" ht="15.75" customHeight="1" x14ac:dyDescent="0.3">
      <c r="E725" s="63"/>
      <c r="F725" s="72"/>
      <c r="H725" s="63"/>
      <c r="I725" s="68"/>
      <c r="J725" s="63"/>
      <c r="K725" s="63"/>
      <c r="L725" s="63"/>
      <c r="M725" s="63"/>
      <c r="N725" s="63"/>
      <c r="O725" s="68"/>
      <c r="P725" s="63"/>
      <c r="Q725" s="63"/>
      <c r="R725" s="63"/>
      <c r="S725" s="69"/>
      <c r="T725" s="70"/>
      <c r="U725" s="63"/>
    </row>
    <row r="726" spans="5:21" ht="15.75" customHeight="1" x14ac:dyDescent="0.3">
      <c r="E726" s="63"/>
      <c r="F726" s="72"/>
      <c r="H726" s="63"/>
      <c r="I726" s="68"/>
      <c r="J726" s="63"/>
      <c r="K726" s="63"/>
      <c r="L726" s="63"/>
      <c r="M726" s="63"/>
      <c r="N726" s="63"/>
      <c r="O726" s="68"/>
      <c r="P726" s="63"/>
      <c r="Q726" s="63"/>
      <c r="R726" s="63"/>
      <c r="S726" s="69"/>
      <c r="T726" s="70"/>
      <c r="U726" s="63"/>
    </row>
    <row r="727" spans="5:21" ht="15.75" customHeight="1" x14ac:dyDescent="0.3">
      <c r="E727" s="63"/>
      <c r="F727" s="72"/>
      <c r="H727" s="63"/>
      <c r="I727" s="68"/>
      <c r="J727" s="63"/>
      <c r="K727" s="63"/>
      <c r="L727" s="63"/>
      <c r="M727" s="63"/>
      <c r="N727" s="63"/>
      <c r="O727" s="68"/>
      <c r="P727" s="63"/>
      <c r="Q727" s="63"/>
      <c r="R727" s="63"/>
      <c r="S727" s="69"/>
      <c r="T727" s="70"/>
      <c r="U727" s="63"/>
    </row>
    <row r="728" spans="5:21" ht="15.75" customHeight="1" x14ac:dyDescent="0.3">
      <c r="E728" s="63"/>
      <c r="F728" s="72"/>
      <c r="H728" s="63"/>
      <c r="I728" s="68"/>
      <c r="J728" s="63"/>
      <c r="K728" s="63"/>
      <c r="L728" s="63"/>
      <c r="M728" s="63"/>
      <c r="N728" s="63"/>
      <c r="O728" s="68"/>
      <c r="P728" s="63"/>
      <c r="Q728" s="63"/>
      <c r="R728" s="63"/>
      <c r="S728" s="69"/>
      <c r="T728" s="70"/>
      <c r="U728" s="63"/>
    </row>
    <row r="729" spans="5:21" ht="15.75" customHeight="1" x14ac:dyDescent="0.3">
      <c r="E729" s="63"/>
      <c r="F729" s="72"/>
      <c r="H729" s="63"/>
      <c r="I729" s="68"/>
      <c r="J729" s="63"/>
      <c r="K729" s="63"/>
      <c r="L729" s="63"/>
      <c r="M729" s="63"/>
      <c r="N729" s="63"/>
      <c r="O729" s="68"/>
      <c r="P729" s="63"/>
      <c r="Q729" s="63"/>
      <c r="R729" s="63"/>
      <c r="S729" s="69"/>
      <c r="T729" s="70"/>
      <c r="U729" s="63"/>
    </row>
    <row r="730" spans="5:21" ht="15.75" customHeight="1" x14ac:dyDescent="0.3">
      <c r="E730" s="63"/>
      <c r="F730" s="72"/>
      <c r="H730" s="63"/>
      <c r="I730" s="68"/>
      <c r="J730" s="63"/>
      <c r="K730" s="63"/>
      <c r="L730" s="63"/>
      <c r="M730" s="63"/>
      <c r="N730" s="63"/>
      <c r="O730" s="68"/>
      <c r="P730" s="63"/>
      <c r="Q730" s="63"/>
      <c r="R730" s="63"/>
      <c r="S730" s="69"/>
      <c r="T730" s="70"/>
      <c r="U730" s="63"/>
    </row>
    <row r="731" spans="5:21" ht="15.75" customHeight="1" x14ac:dyDescent="0.3">
      <c r="E731" s="63"/>
      <c r="F731" s="72"/>
      <c r="H731" s="63"/>
      <c r="I731" s="68"/>
      <c r="J731" s="63"/>
      <c r="K731" s="63"/>
      <c r="L731" s="63"/>
      <c r="M731" s="63"/>
      <c r="N731" s="63"/>
      <c r="O731" s="68"/>
      <c r="P731" s="63"/>
      <c r="Q731" s="63"/>
      <c r="R731" s="63"/>
      <c r="S731" s="69"/>
      <c r="T731" s="70"/>
      <c r="U731" s="63"/>
    </row>
    <row r="732" spans="5:21" ht="15.75" customHeight="1" x14ac:dyDescent="0.3">
      <c r="E732" s="63"/>
      <c r="F732" s="72"/>
      <c r="H732" s="63"/>
      <c r="I732" s="68"/>
      <c r="J732" s="63"/>
      <c r="K732" s="63"/>
      <c r="L732" s="63"/>
      <c r="M732" s="63"/>
      <c r="N732" s="63"/>
      <c r="O732" s="68"/>
      <c r="P732" s="63"/>
      <c r="Q732" s="63"/>
      <c r="R732" s="63"/>
      <c r="S732" s="69"/>
      <c r="T732" s="70"/>
      <c r="U732" s="63"/>
    </row>
    <row r="733" spans="5:21" ht="15.75" customHeight="1" x14ac:dyDescent="0.3">
      <c r="E733" s="63"/>
      <c r="F733" s="72"/>
      <c r="H733" s="63"/>
      <c r="I733" s="68"/>
      <c r="J733" s="63"/>
      <c r="K733" s="63"/>
      <c r="L733" s="63"/>
      <c r="M733" s="63"/>
      <c r="N733" s="63"/>
      <c r="O733" s="68"/>
      <c r="P733" s="63"/>
      <c r="Q733" s="63"/>
      <c r="R733" s="63"/>
      <c r="S733" s="69"/>
      <c r="T733" s="70"/>
      <c r="U733" s="63"/>
    </row>
    <row r="734" spans="5:21" ht="15.75" customHeight="1" x14ac:dyDescent="0.3">
      <c r="E734" s="63"/>
      <c r="F734" s="72"/>
      <c r="H734" s="63"/>
      <c r="I734" s="68"/>
      <c r="J734" s="63"/>
      <c r="K734" s="63"/>
      <c r="L734" s="63"/>
      <c r="M734" s="63"/>
      <c r="N734" s="63"/>
      <c r="O734" s="68"/>
      <c r="P734" s="63"/>
      <c r="Q734" s="63"/>
      <c r="R734" s="63"/>
      <c r="S734" s="69"/>
      <c r="T734" s="70"/>
      <c r="U734" s="63"/>
    </row>
    <row r="735" spans="5:21" ht="15.75" customHeight="1" x14ac:dyDescent="0.3">
      <c r="E735" s="63"/>
      <c r="F735" s="72"/>
      <c r="H735" s="63"/>
      <c r="I735" s="68"/>
      <c r="J735" s="63"/>
      <c r="K735" s="63"/>
      <c r="L735" s="63"/>
      <c r="M735" s="63"/>
      <c r="N735" s="63"/>
      <c r="O735" s="68"/>
      <c r="P735" s="63"/>
      <c r="Q735" s="63"/>
      <c r="R735" s="63"/>
      <c r="S735" s="69"/>
      <c r="T735" s="70"/>
      <c r="U735" s="63"/>
    </row>
    <row r="736" spans="5:21" ht="15.75" customHeight="1" x14ac:dyDescent="0.3">
      <c r="E736" s="63"/>
      <c r="F736" s="72"/>
      <c r="H736" s="63"/>
      <c r="I736" s="68"/>
      <c r="J736" s="63"/>
      <c r="K736" s="63"/>
      <c r="L736" s="63"/>
      <c r="M736" s="63"/>
      <c r="N736" s="63"/>
      <c r="O736" s="68"/>
      <c r="P736" s="63"/>
      <c r="Q736" s="63"/>
      <c r="R736" s="63"/>
      <c r="S736" s="69"/>
      <c r="T736" s="70"/>
      <c r="U736" s="63"/>
    </row>
    <row r="737" spans="5:21" ht="15.75" customHeight="1" x14ac:dyDescent="0.3">
      <c r="E737" s="63"/>
      <c r="F737" s="72"/>
      <c r="H737" s="63"/>
      <c r="I737" s="68"/>
      <c r="J737" s="63"/>
      <c r="K737" s="63"/>
      <c r="L737" s="63"/>
      <c r="M737" s="63"/>
      <c r="N737" s="63"/>
      <c r="O737" s="68"/>
      <c r="P737" s="63"/>
      <c r="Q737" s="63"/>
      <c r="R737" s="63"/>
      <c r="S737" s="69"/>
      <c r="T737" s="70"/>
      <c r="U737" s="63"/>
    </row>
    <row r="738" spans="5:21" ht="15.75" customHeight="1" x14ac:dyDescent="0.3">
      <c r="E738" s="63"/>
      <c r="F738" s="72"/>
      <c r="H738" s="63"/>
      <c r="I738" s="68"/>
      <c r="J738" s="63"/>
      <c r="K738" s="63"/>
      <c r="L738" s="63"/>
      <c r="M738" s="63"/>
      <c r="N738" s="63"/>
      <c r="O738" s="68"/>
      <c r="P738" s="63"/>
      <c r="Q738" s="63"/>
      <c r="R738" s="63"/>
      <c r="S738" s="69"/>
      <c r="T738" s="70"/>
      <c r="U738" s="63"/>
    </row>
    <row r="739" spans="5:21" ht="15.75" customHeight="1" x14ac:dyDescent="0.3">
      <c r="E739" s="63"/>
      <c r="F739" s="72"/>
      <c r="H739" s="63"/>
      <c r="I739" s="68"/>
      <c r="J739" s="63"/>
      <c r="K739" s="63"/>
      <c r="L739" s="63"/>
      <c r="M739" s="63"/>
      <c r="N739" s="63"/>
      <c r="O739" s="68"/>
      <c r="P739" s="63"/>
      <c r="Q739" s="63"/>
      <c r="R739" s="63"/>
      <c r="S739" s="69"/>
      <c r="T739" s="70"/>
      <c r="U739" s="63"/>
    </row>
    <row r="740" spans="5:21" ht="15.75" customHeight="1" x14ac:dyDescent="0.3">
      <c r="E740" s="63"/>
      <c r="F740" s="72"/>
      <c r="H740" s="63"/>
      <c r="I740" s="68"/>
      <c r="J740" s="63"/>
      <c r="K740" s="63"/>
      <c r="L740" s="63"/>
      <c r="M740" s="63"/>
      <c r="N740" s="63"/>
      <c r="O740" s="68"/>
      <c r="P740" s="63"/>
      <c r="Q740" s="63"/>
      <c r="R740" s="63"/>
      <c r="S740" s="69"/>
      <c r="T740" s="70"/>
      <c r="U740" s="63"/>
    </row>
    <row r="741" spans="5:21" ht="15.75" customHeight="1" x14ac:dyDescent="0.3">
      <c r="E741" s="63"/>
      <c r="F741" s="72"/>
      <c r="H741" s="63"/>
      <c r="I741" s="68"/>
      <c r="J741" s="63"/>
      <c r="K741" s="63"/>
      <c r="L741" s="63"/>
      <c r="M741" s="63"/>
      <c r="N741" s="63"/>
      <c r="O741" s="68"/>
      <c r="P741" s="63"/>
      <c r="Q741" s="63"/>
      <c r="R741" s="63"/>
      <c r="S741" s="69"/>
      <c r="T741" s="70"/>
      <c r="U741" s="63"/>
    </row>
    <row r="742" spans="5:21" ht="15.75" customHeight="1" x14ac:dyDescent="0.3">
      <c r="E742" s="63"/>
      <c r="F742" s="72"/>
      <c r="H742" s="63"/>
      <c r="I742" s="68"/>
      <c r="J742" s="63"/>
      <c r="K742" s="63"/>
      <c r="L742" s="63"/>
      <c r="M742" s="63"/>
      <c r="N742" s="63"/>
      <c r="O742" s="68"/>
      <c r="P742" s="63"/>
      <c r="Q742" s="63"/>
      <c r="R742" s="63"/>
      <c r="S742" s="69"/>
      <c r="T742" s="70"/>
      <c r="U742" s="63"/>
    </row>
    <row r="743" spans="5:21" ht="15.75" customHeight="1" x14ac:dyDescent="0.3">
      <c r="E743" s="63"/>
      <c r="F743" s="72"/>
      <c r="H743" s="63"/>
      <c r="I743" s="68"/>
      <c r="J743" s="63"/>
      <c r="K743" s="63"/>
      <c r="L743" s="63"/>
      <c r="M743" s="63"/>
      <c r="N743" s="63"/>
      <c r="O743" s="68"/>
      <c r="P743" s="63"/>
      <c r="Q743" s="63"/>
      <c r="R743" s="63"/>
      <c r="S743" s="69"/>
      <c r="T743" s="70"/>
      <c r="U743" s="63"/>
    </row>
    <row r="744" spans="5:21" ht="15.75" customHeight="1" x14ac:dyDescent="0.3">
      <c r="E744" s="63"/>
      <c r="F744" s="72"/>
      <c r="H744" s="63"/>
      <c r="I744" s="68"/>
      <c r="J744" s="63"/>
      <c r="K744" s="63"/>
      <c r="L744" s="63"/>
      <c r="M744" s="63"/>
      <c r="N744" s="63"/>
      <c r="O744" s="68"/>
      <c r="P744" s="63"/>
      <c r="Q744" s="63"/>
      <c r="R744" s="63"/>
      <c r="S744" s="69"/>
      <c r="T744" s="70"/>
      <c r="U744" s="63"/>
    </row>
    <row r="745" spans="5:21" ht="15.75" customHeight="1" x14ac:dyDescent="0.3">
      <c r="E745" s="63"/>
      <c r="F745" s="72"/>
      <c r="H745" s="63"/>
      <c r="I745" s="68"/>
      <c r="J745" s="63"/>
      <c r="K745" s="63"/>
      <c r="L745" s="63"/>
      <c r="M745" s="63"/>
      <c r="N745" s="63"/>
      <c r="O745" s="68"/>
      <c r="P745" s="63"/>
      <c r="Q745" s="63"/>
      <c r="R745" s="63"/>
      <c r="S745" s="69"/>
      <c r="T745" s="70"/>
      <c r="U745" s="63"/>
    </row>
    <row r="746" spans="5:21" ht="15.75" customHeight="1" x14ac:dyDescent="0.3">
      <c r="E746" s="63"/>
      <c r="F746" s="72"/>
      <c r="H746" s="63"/>
      <c r="I746" s="68"/>
      <c r="J746" s="63"/>
      <c r="K746" s="63"/>
      <c r="L746" s="63"/>
      <c r="M746" s="63"/>
      <c r="N746" s="63"/>
      <c r="O746" s="68"/>
      <c r="P746" s="63"/>
      <c r="Q746" s="63"/>
      <c r="R746" s="63"/>
      <c r="S746" s="69"/>
      <c r="T746" s="70"/>
      <c r="U746" s="63"/>
    </row>
    <row r="747" spans="5:21" ht="15.75" customHeight="1" x14ac:dyDescent="0.3">
      <c r="E747" s="63"/>
      <c r="F747" s="72"/>
      <c r="H747" s="63"/>
      <c r="I747" s="68"/>
      <c r="J747" s="63"/>
      <c r="K747" s="63"/>
      <c r="L747" s="63"/>
      <c r="M747" s="63"/>
      <c r="N747" s="63"/>
      <c r="O747" s="68"/>
      <c r="P747" s="63"/>
      <c r="Q747" s="63"/>
      <c r="R747" s="63"/>
      <c r="S747" s="69"/>
      <c r="T747" s="70"/>
      <c r="U747" s="63"/>
    </row>
    <row r="748" spans="5:21" ht="15.75" customHeight="1" x14ac:dyDescent="0.3">
      <c r="E748" s="63"/>
      <c r="F748" s="72"/>
      <c r="H748" s="63"/>
      <c r="I748" s="68"/>
      <c r="J748" s="63"/>
      <c r="K748" s="63"/>
      <c r="L748" s="63"/>
      <c r="M748" s="63"/>
      <c r="N748" s="63"/>
      <c r="O748" s="68"/>
      <c r="P748" s="63"/>
      <c r="Q748" s="63"/>
      <c r="R748" s="63"/>
      <c r="S748" s="69"/>
      <c r="T748" s="70"/>
      <c r="U748" s="63"/>
    </row>
    <row r="749" spans="5:21" ht="15.75" customHeight="1" x14ac:dyDescent="0.3">
      <c r="E749" s="63"/>
      <c r="F749" s="72"/>
      <c r="H749" s="63"/>
      <c r="I749" s="68"/>
      <c r="J749" s="63"/>
      <c r="K749" s="63"/>
      <c r="L749" s="63"/>
      <c r="M749" s="63"/>
      <c r="N749" s="63"/>
      <c r="O749" s="68"/>
      <c r="P749" s="63"/>
      <c r="Q749" s="63"/>
      <c r="R749" s="63"/>
      <c r="S749" s="69"/>
      <c r="T749" s="70"/>
      <c r="U749" s="63"/>
    </row>
    <row r="750" spans="5:21" ht="15.75" customHeight="1" x14ac:dyDescent="0.3">
      <c r="E750" s="63"/>
      <c r="F750" s="72"/>
      <c r="H750" s="63"/>
      <c r="I750" s="68"/>
      <c r="J750" s="63"/>
      <c r="K750" s="63"/>
      <c r="L750" s="63"/>
      <c r="M750" s="63"/>
      <c r="N750" s="63"/>
      <c r="O750" s="68"/>
      <c r="P750" s="63"/>
      <c r="Q750" s="63"/>
      <c r="R750" s="63"/>
      <c r="S750" s="69"/>
      <c r="T750" s="70"/>
      <c r="U750" s="63"/>
    </row>
    <row r="751" spans="5:21" ht="15.75" customHeight="1" x14ac:dyDescent="0.3">
      <c r="E751" s="63"/>
      <c r="F751" s="72"/>
      <c r="H751" s="63"/>
      <c r="I751" s="68"/>
      <c r="J751" s="63"/>
      <c r="K751" s="63"/>
      <c r="L751" s="63"/>
      <c r="M751" s="63"/>
      <c r="N751" s="63"/>
      <c r="O751" s="68"/>
      <c r="P751" s="63"/>
      <c r="Q751" s="63"/>
      <c r="R751" s="63"/>
      <c r="S751" s="69"/>
      <c r="T751" s="70"/>
      <c r="U751" s="63"/>
    </row>
    <row r="752" spans="5:21" ht="15.75" customHeight="1" x14ac:dyDescent="0.3">
      <c r="E752" s="63"/>
      <c r="F752" s="72"/>
      <c r="H752" s="63"/>
      <c r="I752" s="68"/>
      <c r="J752" s="63"/>
      <c r="K752" s="63"/>
      <c r="L752" s="63"/>
      <c r="M752" s="63"/>
      <c r="N752" s="63"/>
      <c r="O752" s="68"/>
      <c r="P752" s="63"/>
      <c r="Q752" s="63"/>
      <c r="R752" s="63"/>
      <c r="S752" s="69"/>
      <c r="T752" s="70"/>
      <c r="U752" s="63"/>
    </row>
    <row r="753" spans="5:21" ht="15.75" customHeight="1" x14ac:dyDescent="0.3">
      <c r="E753" s="63"/>
      <c r="F753" s="72"/>
      <c r="H753" s="63"/>
      <c r="I753" s="68"/>
      <c r="J753" s="63"/>
      <c r="K753" s="63"/>
      <c r="L753" s="63"/>
      <c r="M753" s="63"/>
      <c r="N753" s="63"/>
      <c r="O753" s="68"/>
      <c r="P753" s="63"/>
      <c r="Q753" s="63"/>
      <c r="R753" s="63"/>
      <c r="S753" s="69"/>
      <c r="T753" s="70"/>
      <c r="U753" s="63"/>
    </row>
    <row r="754" spans="5:21" ht="15.75" customHeight="1" x14ac:dyDescent="0.3">
      <c r="E754" s="63"/>
      <c r="F754" s="72"/>
      <c r="H754" s="63"/>
      <c r="I754" s="68"/>
      <c r="J754" s="63"/>
      <c r="K754" s="63"/>
      <c r="L754" s="63"/>
      <c r="M754" s="63"/>
      <c r="N754" s="63"/>
      <c r="O754" s="68"/>
      <c r="P754" s="63"/>
      <c r="Q754" s="63"/>
      <c r="R754" s="63"/>
      <c r="S754" s="69"/>
      <c r="T754" s="70"/>
      <c r="U754" s="63"/>
    </row>
    <row r="755" spans="5:21" ht="15.75" customHeight="1" x14ac:dyDescent="0.3">
      <c r="E755" s="63"/>
      <c r="F755" s="72"/>
      <c r="H755" s="63"/>
      <c r="I755" s="68"/>
      <c r="J755" s="63"/>
      <c r="K755" s="63"/>
      <c r="L755" s="63"/>
      <c r="M755" s="63"/>
      <c r="N755" s="63"/>
      <c r="O755" s="68"/>
      <c r="P755" s="63"/>
      <c r="Q755" s="63"/>
      <c r="R755" s="63"/>
      <c r="S755" s="69"/>
      <c r="T755" s="70"/>
      <c r="U755" s="63"/>
    </row>
    <row r="756" spans="5:21" ht="15.75" customHeight="1" x14ac:dyDescent="0.3">
      <c r="E756" s="63"/>
      <c r="F756" s="72"/>
      <c r="H756" s="63"/>
      <c r="I756" s="68"/>
      <c r="J756" s="63"/>
      <c r="K756" s="63"/>
      <c r="L756" s="63"/>
      <c r="M756" s="63"/>
      <c r="N756" s="63"/>
      <c r="O756" s="68"/>
      <c r="P756" s="63"/>
      <c r="Q756" s="63"/>
      <c r="R756" s="63"/>
      <c r="S756" s="69"/>
      <c r="T756" s="70"/>
      <c r="U756" s="63"/>
    </row>
    <row r="757" spans="5:21" ht="15.75" customHeight="1" x14ac:dyDescent="0.3">
      <c r="E757" s="63"/>
      <c r="F757" s="72"/>
      <c r="H757" s="63"/>
      <c r="I757" s="68"/>
      <c r="J757" s="63"/>
      <c r="K757" s="63"/>
      <c r="L757" s="63"/>
      <c r="M757" s="63"/>
      <c r="N757" s="63"/>
      <c r="O757" s="68"/>
      <c r="P757" s="63"/>
      <c r="Q757" s="63"/>
      <c r="R757" s="63"/>
      <c r="S757" s="69"/>
      <c r="T757" s="70"/>
      <c r="U757" s="63"/>
    </row>
    <row r="758" spans="5:21" ht="15.75" customHeight="1" x14ac:dyDescent="0.3">
      <c r="E758" s="63"/>
      <c r="F758" s="72"/>
      <c r="H758" s="63"/>
      <c r="I758" s="68"/>
      <c r="J758" s="63"/>
      <c r="K758" s="63"/>
      <c r="L758" s="63"/>
      <c r="M758" s="63"/>
      <c r="N758" s="63"/>
      <c r="O758" s="68"/>
      <c r="P758" s="63"/>
      <c r="Q758" s="63"/>
      <c r="R758" s="63"/>
      <c r="S758" s="69"/>
      <c r="T758" s="70"/>
      <c r="U758" s="63"/>
    </row>
    <row r="759" spans="5:21" ht="15.75" customHeight="1" x14ac:dyDescent="0.3">
      <c r="E759" s="63"/>
      <c r="F759" s="72"/>
      <c r="H759" s="63"/>
      <c r="I759" s="68"/>
      <c r="J759" s="63"/>
      <c r="K759" s="63"/>
      <c r="L759" s="63"/>
      <c r="M759" s="63"/>
      <c r="N759" s="63"/>
      <c r="O759" s="68"/>
      <c r="P759" s="63"/>
      <c r="Q759" s="63"/>
      <c r="R759" s="63"/>
      <c r="S759" s="69"/>
      <c r="T759" s="70"/>
      <c r="U759" s="63"/>
    </row>
    <row r="760" spans="5:21" ht="15.75" customHeight="1" x14ac:dyDescent="0.3">
      <c r="E760" s="63"/>
      <c r="F760" s="72"/>
      <c r="H760" s="63"/>
      <c r="I760" s="68"/>
      <c r="J760" s="63"/>
      <c r="K760" s="63"/>
      <c r="L760" s="63"/>
      <c r="M760" s="63"/>
      <c r="N760" s="63"/>
      <c r="O760" s="68"/>
      <c r="P760" s="63"/>
      <c r="Q760" s="63"/>
      <c r="R760" s="63"/>
      <c r="S760" s="69"/>
      <c r="T760" s="70"/>
      <c r="U760" s="63"/>
    </row>
    <row r="761" spans="5:21" ht="15.75" customHeight="1" x14ac:dyDescent="0.3">
      <c r="E761" s="63"/>
      <c r="F761" s="72"/>
      <c r="H761" s="63"/>
      <c r="I761" s="68"/>
      <c r="J761" s="63"/>
      <c r="K761" s="63"/>
      <c r="L761" s="63"/>
      <c r="M761" s="63"/>
      <c r="N761" s="63"/>
      <c r="O761" s="68"/>
      <c r="P761" s="63"/>
      <c r="Q761" s="63"/>
      <c r="R761" s="63"/>
      <c r="S761" s="69"/>
      <c r="T761" s="70"/>
      <c r="U761" s="63"/>
    </row>
    <row r="762" spans="5:21" ht="15.75" customHeight="1" x14ac:dyDescent="0.3">
      <c r="E762" s="63"/>
      <c r="F762" s="72"/>
      <c r="H762" s="63"/>
      <c r="I762" s="68"/>
      <c r="J762" s="63"/>
      <c r="K762" s="63"/>
      <c r="L762" s="63"/>
      <c r="M762" s="63"/>
      <c r="N762" s="63"/>
      <c r="O762" s="68"/>
      <c r="P762" s="63"/>
      <c r="Q762" s="63"/>
      <c r="R762" s="63"/>
      <c r="S762" s="69"/>
      <c r="T762" s="70"/>
      <c r="U762" s="63"/>
    </row>
    <row r="763" spans="5:21" ht="15.75" customHeight="1" x14ac:dyDescent="0.3">
      <c r="E763" s="63"/>
      <c r="F763" s="72"/>
      <c r="H763" s="63"/>
      <c r="I763" s="68"/>
      <c r="J763" s="63"/>
      <c r="K763" s="63"/>
      <c r="L763" s="63"/>
      <c r="M763" s="63"/>
      <c r="N763" s="63"/>
      <c r="O763" s="68"/>
      <c r="P763" s="63"/>
      <c r="Q763" s="63"/>
      <c r="R763" s="63"/>
      <c r="S763" s="69"/>
      <c r="T763" s="70"/>
      <c r="U763" s="63"/>
    </row>
    <row r="764" spans="5:21" ht="15.75" customHeight="1" x14ac:dyDescent="0.3">
      <c r="E764" s="63"/>
      <c r="F764" s="72"/>
      <c r="H764" s="63"/>
      <c r="I764" s="68"/>
      <c r="J764" s="63"/>
      <c r="K764" s="63"/>
      <c r="L764" s="63"/>
      <c r="M764" s="63"/>
      <c r="N764" s="63"/>
      <c r="O764" s="68"/>
      <c r="P764" s="63"/>
      <c r="Q764" s="63"/>
      <c r="R764" s="63"/>
      <c r="S764" s="69"/>
      <c r="T764" s="70"/>
      <c r="U764" s="63"/>
    </row>
    <row r="765" spans="5:21" ht="15.75" customHeight="1" x14ac:dyDescent="0.3">
      <c r="E765" s="63"/>
      <c r="F765" s="72"/>
      <c r="H765" s="63"/>
      <c r="I765" s="68"/>
      <c r="J765" s="63"/>
      <c r="K765" s="63"/>
      <c r="L765" s="63"/>
      <c r="M765" s="63"/>
      <c r="N765" s="63"/>
      <c r="O765" s="68"/>
      <c r="P765" s="63"/>
      <c r="Q765" s="63"/>
      <c r="R765" s="63"/>
      <c r="S765" s="69"/>
      <c r="T765" s="70"/>
      <c r="U765" s="63"/>
    </row>
    <row r="766" spans="5:21" ht="15.75" customHeight="1" x14ac:dyDescent="0.3">
      <c r="E766" s="63"/>
      <c r="F766" s="72"/>
      <c r="H766" s="63"/>
      <c r="I766" s="68"/>
      <c r="J766" s="63"/>
      <c r="K766" s="63"/>
      <c r="L766" s="63"/>
      <c r="M766" s="63"/>
      <c r="N766" s="63"/>
      <c r="O766" s="68"/>
      <c r="P766" s="63"/>
      <c r="Q766" s="63"/>
      <c r="R766" s="63"/>
      <c r="S766" s="69"/>
      <c r="T766" s="70"/>
      <c r="U766" s="63"/>
    </row>
    <row r="767" spans="5:21" ht="15.75" customHeight="1" x14ac:dyDescent="0.3">
      <c r="E767" s="63"/>
      <c r="F767" s="72"/>
      <c r="H767" s="63"/>
      <c r="I767" s="68"/>
      <c r="J767" s="63"/>
      <c r="K767" s="63"/>
      <c r="L767" s="63"/>
      <c r="M767" s="63"/>
      <c r="N767" s="63"/>
      <c r="O767" s="68"/>
      <c r="P767" s="63"/>
      <c r="Q767" s="63"/>
      <c r="R767" s="63"/>
      <c r="S767" s="69"/>
      <c r="T767" s="70"/>
      <c r="U767" s="63"/>
    </row>
    <row r="768" spans="5:21" ht="15.75" customHeight="1" x14ac:dyDescent="0.3">
      <c r="E768" s="63"/>
      <c r="F768" s="72"/>
      <c r="H768" s="63"/>
      <c r="I768" s="68"/>
      <c r="J768" s="63"/>
      <c r="K768" s="63"/>
      <c r="L768" s="63"/>
      <c r="M768" s="63"/>
      <c r="N768" s="63"/>
      <c r="O768" s="68"/>
      <c r="P768" s="63"/>
      <c r="Q768" s="63"/>
      <c r="R768" s="63"/>
      <c r="S768" s="69"/>
      <c r="T768" s="70"/>
      <c r="U768" s="63"/>
    </row>
    <row r="769" spans="5:21" ht="15.75" customHeight="1" x14ac:dyDescent="0.3">
      <c r="E769" s="63"/>
      <c r="F769" s="72"/>
      <c r="H769" s="63"/>
      <c r="I769" s="68"/>
      <c r="J769" s="63"/>
      <c r="K769" s="63"/>
      <c r="L769" s="63"/>
      <c r="M769" s="63"/>
      <c r="N769" s="63"/>
      <c r="O769" s="68"/>
      <c r="P769" s="63"/>
      <c r="Q769" s="63"/>
      <c r="R769" s="63"/>
      <c r="S769" s="69"/>
      <c r="T769" s="70"/>
      <c r="U769" s="63"/>
    </row>
    <row r="770" spans="5:21" ht="15.75" customHeight="1" x14ac:dyDescent="0.3">
      <c r="E770" s="63"/>
      <c r="F770" s="72"/>
      <c r="H770" s="63"/>
      <c r="I770" s="68"/>
      <c r="J770" s="63"/>
      <c r="K770" s="63"/>
      <c r="L770" s="63"/>
      <c r="M770" s="63"/>
      <c r="N770" s="63"/>
      <c r="O770" s="68"/>
      <c r="P770" s="63"/>
      <c r="Q770" s="63"/>
      <c r="R770" s="63"/>
      <c r="S770" s="69"/>
      <c r="T770" s="70"/>
      <c r="U770" s="63"/>
    </row>
    <row r="771" spans="5:21" ht="15.75" customHeight="1" x14ac:dyDescent="0.3">
      <c r="E771" s="63"/>
      <c r="F771" s="72"/>
      <c r="H771" s="63"/>
      <c r="I771" s="68"/>
      <c r="J771" s="63"/>
      <c r="K771" s="63"/>
      <c r="L771" s="63"/>
      <c r="M771" s="63"/>
      <c r="N771" s="63"/>
      <c r="O771" s="68"/>
      <c r="P771" s="63"/>
      <c r="Q771" s="63"/>
      <c r="R771" s="63"/>
      <c r="S771" s="69"/>
      <c r="T771" s="70"/>
      <c r="U771" s="63"/>
    </row>
    <row r="772" spans="5:21" ht="15.75" customHeight="1" x14ac:dyDescent="0.3">
      <c r="E772" s="63"/>
      <c r="F772" s="72"/>
      <c r="H772" s="63"/>
      <c r="I772" s="68"/>
      <c r="J772" s="63"/>
      <c r="K772" s="63"/>
      <c r="L772" s="63"/>
      <c r="M772" s="63"/>
      <c r="N772" s="63"/>
      <c r="O772" s="68"/>
      <c r="P772" s="63"/>
      <c r="Q772" s="63"/>
      <c r="R772" s="63"/>
      <c r="S772" s="69"/>
      <c r="T772" s="70"/>
      <c r="U772" s="63"/>
    </row>
    <row r="773" spans="5:21" ht="15.75" customHeight="1" x14ac:dyDescent="0.3">
      <c r="E773" s="63"/>
      <c r="F773" s="72"/>
      <c r="H773" s="63"/>
      <c r="I773" s="68"/>
      <c r="J773" s="63"/>
      <c r="K773" s="63"/>
      <c r="L773" s="63"/>
      <c r="M773" s="63"/>
      <c r="N773" s="63"/>
      <c r="O773" s="68"/>
      <c r="P773" s="63"/>
      <c r="Q773" s="63"/>
      <c r="R773" s="63"/>
      <c r="S773" s="69"/>
      <c r="T773" s="70"/>
      <c r="U773" s="63"/>
    </row>
    <row r="774" spans="5:21" ht="15.75" customHeight="1" x14ac:dyDescent="0.3">
      <c r="E774" s="63"/>
      <c r="F774" s="72"/>
      <c r="H774" s="63"/>
      <c r="I774" s="68"/>
      <c r="J774" s="63"/>
      <c r="K774" s="63"/>
      <c r="L774" s="63"/>
      <c r="M774" s="63"/>
      <c r="N774" s="63"/>
      <c r="O774" s="68"/>
      <c r="P774" s="63"/>
      <c r="Q774" s="63"/>
      <c r="R774" s="63"/>
      <c r="S774" s="69"/>
      <c r="T774" s="70"/>
      <c r="U774" s="63"/>
    </row>
    <row r="775" spans="5:21" ht="15.75" customHeight="1" x14ac:dyDescent="0.3">
      <c r="E775" s="63"/>
      <c r="F775" s="72"/>
      <c r="H775" s="63"/>
      <c r="I775" s="68"/>
      <c r="J775" s="63"/>
      <c r="K775" s="63"/>
      <c r="L775" s="63"/>
      <c r="M775" s="63"/>
      <c r="N775" s="63"/>
      <c r="O775" s="68"/>
      <c r="P775" s="63"/>
      <c r="Q775" s="63"/>
      <c r="R775" s="63"/>
      <c r="S775" s="69"/>
      <c r="T775" s="70"/>
      <c r="U775" s="63"/>
    </row>
    <row r="776" spans="5:21" ht="15.75" customHeight="1" x14ac:dyDescent="0.3">
      <c r="E776" s="63"/>
      <c r="F776" s="72"/>
      <c r="H776" s="63"/>
      <c r="I776" s="68"/>
      <c r="J776" s="63"/>
      <c r="K776" s="63"/>
      <c r="L776" s="63"/>
      <c r="M776" s="63"/>
      <c r="N776" s="63"/>
      <c r="O776" s="68"/>
      <c r="P776" s="63"/>
      <c r="Q776" s="63"/>
      <c r="R776" s="63"/>
      <c r="S776" s="69"/>
      <c r="T776" s="70"/>
      <c r="U776" s="63"/>
    </row>
    <row r="777" spans="5:21" ht="15.75" customHeight="1" x14ac:dyDescent="0.3">
      <c r="E777" s="63"/>
      <c r="F777" s="72"/>
      <c r="H777" s="63"/>
      <c r="I777" s="68"/>
      <c r="J777" s="63"/>
      <c r="K777" s="63"/>
      <c r="L777" s="63"/>
      <c r="M777" s="63"/>
      <c r="N777" s="63"/>
      <c r="O777" s="68"/>
      <c r="P777" s="63"/>
      <c r="Q777" s="63"/>
      <c r="R777" s="63"/>
      <c r="S777" s="69"/>
      <c r="T777" s="70"/>
      <c r="U777" s="63"/>
    </row>
    <row r="778" spans="5:21" ht="15.75" customHeight="1" x14ac:dyDescent="0.3">
      <c r="E778" s="63"/>
      <c r="F778" s="72"/>
      <c r="H778" s="63"/>
      <c r="I778" s="68"/>
      <c r="J778" s="63"/>
      <c r="K778" s="63"/>
      <c r="L778" s="63"/>
      <c r="M778" s="63"/>
      <c r="N778" s="63"/>
      <c r="O778" s="68"/>
      <c r="P778" s="63"/>
      <c r="Q778" s="63"/>
      <c r="R778" s="63"/>
      <c r="S778" s="69"/>
      <c r="T778" s="70"/>
      <c r="U778" s="63"/>
    </row>
    <row r="779" spans="5:21" ht="15.75" customHeight="1" x14ac:dyDescent="0.3">
      <c r="E779" s="63"/>
      <c r="F779" s="72"/>
      <c r="H779" s="63"/>
      <c r="I779" s="68"/>
      <c r="J779" s="63"/>
      <c r="K779" s="63"/>
      <c r="L779" s="63"/>
      <c r="M779" s="63"/>
      <c r="N779" s="63"/>
      <c r="O779" s="68"/>
      <c r="P779" s="63"/>
      <c r="Q779" s="63"/>
      <c r="R779" s="63"/>
      <c r="S779" s="69"/>
      <c r="T779" s="70"/>
      <c r="U779" s="63"/>
    </row>
    <row r="780" spans="5:21" ht="15.75" customHeight="1" x14ac:dyDescent="0.3">
      <c r="E780" s="63"/>
      <c r="F780" s="72"/>
      <c r="H780" s="63"/>
      <c r="I780" s="68"/>
      <c r="J780" s="63"/>
      <c r="K780" s="63"/>
      <c r="L780" s="63"/>
      <c r="M780" s="63"/>
      <c r="N780" s="63"/>
      <c r="O780" s="68"/>
      <c r="P780" s="63"/>
      <c r="Q780" s="63"/>
      <c r="R780" s="63"/>
      <c r="S780" s="69"/>
      <c r="T780" s="70"/>
      <c r="U780" s="63"/>
    </row>
    <row r="781" spans="5:21" ht="15.75" customHeight="1" x14ac:dyDescent="0.3">
      <c r="E781" s="63"/>
      <c r="F781" s="72"/>
      <c r="H781" s="63"/>
      <c r="I781" s="68"/>
      <c r="J781" s="63"/>
      <c r="K781" s="63"/>
      <c r="L781" s="63"/>
      <c r="M781" s="63"/>
      <c r="N781" s="63"/>
      <c r="O781" s="68"/>
      <c r="P781" s="63"/>
      <c r="Q781" s="63"/>
      <c r="R781" s="63"/>
      <c r="S781" s="69"/>
      <c r="T781" s="70"/>
      <c r="U781" s="63"/>
    </row>
    <row r="782" spans="5:21" ht="15.75" customHeight="1" x14ac:dyDescent="0.3">
      <c r="E782" s="63"/>
      <c r="F782" s="72"/>
      <c r="H782" s="63"/>
      <c r="I782" s="68"/>
      <c r="J782" s="63"/>
      <c r="K782" s="63"/>
      <c r="L782" s="63"/>
      <c r="M782" s="63"/>
      <c r="N782" s="63"/>
      <c r="O782" s="68"/>
      <c r="P782" s="63"/>
      <c r="Q782" s="63"/>
      <c r="R782" s="63"/>
      <c r="S782" s="69"/>
      <c r="T782" s="70"/>
      <c r="U782" s="63"/>
    </row>
    <row r="783" spans="5:21" ht="15.75" customHeight="1" x14ac:dyDescent="0.3">
      <c r="E783" s="63"/>
      <c r="F783" s="72"/>
      <c r="H783" s="63"/>
      <c r="I783" s="68"/>
      <c r="J783" s="63"/>
      <c r="K783" s="63"/>
      <c r="L783" s="63"/>
      <c r="M783" s="63"/>
      <c r="N783" s="63"/>
      <c r="O783" s="68"/>
      <c r="P783" s="63"/>
      <c r="Q783" s="63"/>
      <c r="R783" s="63"/>
      <c r="S783" s="69"/>
      <c r="T783" s="70"/>
      <c r="U783" s="63"/>
    </row>
    <row r="784" spans="5:21" ht="15.75" customHeight="1" x14ac:dyDescent="0.3">
      <c r="E784" s="63"/>
      <c r="F784" s="72"/>
      <c r="H784" s="63"/>
      <c r="I784" s="68"/>
      <c r="J784" s="63"/>
      <c r="K784" s="63"/>
      <c r="L784" s="63"/>
      <c r="M784" s="63"/>
      <c r="N784" s="63"/>
      <c r="O784" s="68"/>
      <c r="P784" s="63"/>
      <c r="Q784" s="63"/>
      <c r="R784" s="63"/>
      <c r="S784" s="69"/>
      <c r="T784" s="70"/>
      <c r="U784" s="63"/>
    </row>
    <row r="785" spans="5:21" ht="15.75" customHeight="1" x14ac:dyDescent="0.3">
      <c r="E785" s="63"/>
      <c r="F785" s="72"/>
      <c r="H785" s="63"/>
      <c r="I785" s="68"/>
      <c r="J785" s="63"/>
      <c r="K785" s="63"/>
      <c r="L785" s="63"/>
      <c r="M785" s="63"/>
      <c r="N785" s="63"/>
      <c r="O785" s="68"/>
      <c r="P785" s="63"/>
      <c r="Q785" s="63"/>
      <c r="R785" s="63"/>
      <c r="S785" s="69"/>
      <c r="T785" s="70"/>
      <c r="U785" s="63"/>
    </row>
    <row r="786" spans="5:21" ht="15.75" customHeight="1" x14ac:dyDescent="0.3">
      <c r="E786" s="63"/>
      <c r="F786" s="72"/>
      <c r="H786" s="63"/>
      <c r="I786" s="68"/>
      <c r="J786" s="63"/>
      <c r="K786" s="63"/>
      <c r="L786" s="63"/>
      <c r="M786" s="63"/>
      <c r="N786" s="63"/>
      <c r="O786" s="68"/>
      <c r="P786" s="63"/>
      <c r="Q786" s="63"/>
      <c r="R786" s="63"/>
      <c r="S786" s="69"/>
      <c r="T786" s="70"/>
      <c r="U786" s="63"/>
    </row>
    <row r="787" spans="5:21" ht="15.75" customHeight="1" x14ac:dyDescent="0.3">
      <c r="E787" s="63"/>
      <c r="F787" s="72"/>
      <c r="H787" s="63"/>
      <c r="I787" s="68"/>
      <c r="J787" s="63"/>
      <c r="K787" s="63"/>
      <c r="L787" s="63"/>
      <c r="M787" s="63"/>
      <c r="N787" s="63"/>
      <c r="O787" s="68"/>
      <c r="P787" s="63"/>
      <c r="Q787" s="63"/>
      <c r="R787" s="63"/>
      <c r="S787" s="69"/>
      <c r="T787" s="70"/>
      <c r="U787" s="63"/>
    </row>
    <row r="788" spans="5:21" ht="15.75" customHeight="1" x14ac:dyDescent="0.3">
      <c r="E788" s="63"/>
      <c r="F788" s="72"/>
      <c r="H788" s="63"/>
      <c r="I788" s="68"/>
      <c r="J788" s="63"/>
      <c r="K788" s="63"/>
      <c r="L788" s="63"/>
      <c r="M788" s="63"/>
      <c r="N788" s="63"/>
      <c r="O788" s="68"/>
      <c r="P788" s="63"/>
      <c r="Q788" s="63"/>
      <c r="R788" s="63"/>
      <c r="S788" s="69"/>
      <c r="T788" s="70"/>
      <c r="U788" s="63"/>
    </row>
    <row r="789" spans="5:21" ht="15.75" customHeight="1" x14ac:dyDescent="0.3">
      <c r="E789" s="63"/>
      <c r="F789" s="72"/>
      <c r="H789" s="63"/>
      <c r="I789" s="68"/>
      <c r="J789" s="63"/>
      <c r="K789" s="63"/>
      <c r="L789" s="63"/>
      <c r="M789" s="63"/>
      <c r="N789" s="63"/>
      <c r="O789" s="68"/>
      <c r="P789" s="63"/>
      <c r="Q789" s="63"/>
      <c r="R789" s="63"/>
      <c r="S789" s="69"/>
      <c r="T789" s="70"/>
      <c r="U789" s="63"/>
    </row>
    <row r="790" spans="5:21" ht="15.75" customHeight="1" x14ac:dyDescent="0.3">
      <c r="E790" s="63"/>
      <c r="F790" s="72"/>
      <c r="H790" s="63"/>
      <c r="I790" s="68"/>
      <c r="J790" s="63"/>
      <c r="K790" s="63"/>
      <c r="L790" s="63"/>
      <c r="M790" s="63"/>
      <c r="N790" s="63"/>
      <c r="O790" s="68"/>
      <c r="P790" s="63"/>
      <c r="Q790" s="63"/>
      <c r="R790" s="63"/>
      <c r="S790" s="69"/>
      <c r="T790" s="70"/>
      <c r="U790" s="63"/>
    </row>
    <row r="791" spans="5:21" ht="15.75" customHeight="1" x14ac:dyDescent="0.3">
      <c r="E791" s="63"/>
      <c r="F791" s="72"/>
      <c r="H791" s="63"/>
      <c r="I791" s="68"/>
      <c r="J791" s="63"/>
      <c r="K791" s="63"/>
      <c r="L791" s="63"/>
      <c r="M791" s="63"/>
      <c r="N791" s="63"/>
      <c r="O791" s="68"/>
      <c r="P791" s="63"/>
      <c r="Q791" s="63"/>
      <c r="R791" s="63"/>
      <c r="S791" s="69"/>
      <c r="T791" s="70"/>
      <c r="U791" s="63"/>
    </row>
    <row r="792" spans="5:21" ht="15.75" customHeight="1" x14ac:dyDescent="0.3">
      <c r="E792" s="63"/>
      <c r="F792" s="72"/>
      <c r="H792" s="63"/>
      <c r="I792" s="68"/>
      <c r="J792" s="63"/>
      <c r="K792" s="63"/>
      <c r="L792" s="63"/>
      <c r="M792" s="63"/>
      <c r="N792" s="63"/>
      <c r="O792" s="68"/>
      <c r="P792" s="63"/>
      <c r="Q792" s="63"/>
      <c r="R792" s="63"/>
      <c r="S792" s="69"/>
      <c r="T792" s="70"/>
      <c r="U792" s="63"/>
    </row>
    <row r="793" spans="5:21" ht="15.75" customHeight="1" x14ac:dyDescent="0.3">
      <c r="E793" s="63"/>
      <c r="F793" s="72"/>
      <c r="H793" s="63"/>
      <c r="I793" s="68"/>
      <c r="J793" s="63"/>
      <c r="K793" s="63"/>
      <c r="L793" s="63"/>
      <c r="M793" s="63"/>
      <c r="N793" s="63"/>
      <c r="O793" s="68"/>
      <c r="P793" s="63"/>
      <c r="Q793" s="63"/>
      <c r="R793" s="63"/>
      <c r="S793" s="69"/>
      <c r="T793" s="70"/>
      <c r="U793" s="63"/>
    </row>
    <row r="794" spans="5:21" ht="15.75" customHeight="1" x14ac:dyDescent="0.3">
      <c r="E794" s="63"/>
      <c r="F794" s="72"/>
      <c r="H794" s="63"/>
      <c r="I794" s="68"/>
      <c r="J794" s="63"/>
      <c r="K794" s="63"/>
      <c r="L794" s="63"/>
      <c r="M794" s="63"/>
      <c r="N794" s="63"/>
      <c r="O794" s="68"/>
      <c r="P794" s="63"/>
      <c r="Q794" s="63"/>
      <c r="R794" s="63"/>
      <c r="S794" s="69"/>
      <c r="T794" s="70"/>
      <c r="U794" s="63"/>
    </row>
    <row r="795" spans="5:21" ht="15.75" customHeight="1" x14ac:dyDescent="0.3">
      <c r="E795" s="63"/>
      <c r="F795" s="72"/>
      <c r="H795" s="63"/>
      <c r="I795" s="68"/>
      <c r="J795" s="63"/>
      <c r="K795" s="63"/>
      <c r="L795" s="63"/>
      <c r="M795" s="63"/>
      <c r="N795" s="63"/>
      <c r="O795" s="68"/>
      <c r="P795" s="63"/>
      <c r="Q795" s="63"/>
      <c r="R795" s="63"/>
      <c r="S795" s="69"/>
      <c r="T795" s="70"/>
      <c r="U795" s="63"/>
    </row>
    <row r="796" spans="5:21" ht="15.75" customHeight="1" x14ac:dyDescent="0.3">
      <c r="E796" s="63"/>
      <c r="F796" s="72"/>
      <c r="H796" s="63"/>
      <c r="I796" s="68"/>
      <c r="J796" s="63"/>
      <c r="K796" s="63"/>
      <c r="L796" s="63"/>
      <c r="M796" s="63"/>
      <c r="N796" s="63"/>
      <c r="O796" s="68"/>
      <c r="P796" s="63"/>
      <c r="Q796" s="63"/>
      <c r="R796" s="63"/>
      <c r="S796" s="69"/>
      <c r="T796" s="70"/>
      <c r="U796" s="63"/>
    </row>
    <row r="797" spans="5:21" ht="15.75" customHeight="1" x14ac:dyDescent="0.3">
      <c r="E797" s="63"/>
      <c r="F797" s="72"/>
      <c r="H797" s="63"/>
      <c r="I797" s="68"/>
      <c r="J797" s="63"/>
      <c r="K797" s="63"/>
      <c r="L797" s="63"/>
      <c r="M797" s="63"/>
      <c r="N797" s="63"/>
      <c r="O797" s="68"/>
      <c r="P797" s="63"/>
      <c r="Q797" s="63"/>
      <c r="R797" s="63"/>
      <c r="S797" s="69"/>
      <c r="T797" s="70"/>
      <c r="U797" s="63"/>
    </row>
    <row r="798" spans="5:21" ht="15.75" customHeight="1" x14ac:dyDescent="0.3">
      <c r="E798" s="63"/>
      <c r="F798" s="72"/>
      <c r="H798" s="63"/>
      <c r="I798" s="68"/>
      <c r="J798" s="63"/>
      <c r="K798" s="63"/>
      <c r="L798" s="63"/>
      <c r="M798" s="63"/>
      <c r="N798" s="63"/>
      <c r="O798" s="68"/>
      <c r="P798" s="63"/>
      <c r="Q798" s="63"/>
      <c r="R798" s="63"/>
      <c r="S798" s="69"/>
      <c r="T798" s="70"/>
      <c r="U798" s="63"/>
    </row>
    <row r="799" spans="5:21" ht="15.75" customHeight="1" x14ac:dyDescent="0.3">
      <c r="E799" s="63"/>
      <c r="F799" s="72"/>
      <c r="H799" s="63"/>
      <c r="I799" s="68"/>
      <c r="J799" s="63"/>
      <c r="K799" s="63"/>
      <c r="L799" s="63"/>
      <c r="M799" s="63"/>
      <c r="N799" s="63"/>
      <c r="O799" s="68"/>
      <c r="P799" s="63"/>
      <c r="Q799" s="63"/>
      <c r="R799" s="63"/>
      <c r="S799" s="69"/>
      <c r="T799" s="70"/>
      <c r="U799" s="63"/>
    </row>
    <row r="800" spans="5:21" ht="15.75" customHeight="1" x14ac:dyDescent="0.3">
      <c r="E800" s="63"/>
      <c r="F800" s="72"/>
      <c r="H800" s="63"/>
      <c r="I800" s="68"/>
      <c r="J800" s="63"/>
      <c r="K800" s="63"/>
      <c r="L800" s="63"/>
      <c r="M800" s="63"/>
      <c r="N800" s="63"/>
      <c r="O800" s="68"/>
      <c r="P800" s="63"/>
      <c r="Q800" s="63"/>
      <c r="R800" s="63"/>
      <c r="S800" s="69"/>
      <c r="T800" s="70"/>
      <c r="U800" s="63"/>
    </row>
    <row r="801" spans="5:21" ht="15.75" customHeight="1" x14ac:dyDescent="0.3">
      <c r="E801" s="63"/>
      <c r="F801" s="72"/>
      <c r="H801" s="63"/>
      <c r="I801" s="68"/>
      <c r="J801" s="63"/>
      <c r="K801" s="63"/>
      <c r="L801" s="63"/>
      <c r="M801" s="63"/>
      <c r="N801" s="63"/>
      <c r="O801" s="68"/>
      <c r="P801" s="63"/>
      <c r="Q801" s="63"/>
      <c r="R801" s="63"/>
      <c r="S801" s="69"/>
      <c r="T801" s="70"/>
      <c r="U801" s="63"/>
    </row>
    <row r="802" spans="5:21" ht="15.75" customHeight="1" x14ac:dyDescent="0.3">
      <c r="E802" s="63"/>
      <c r="F802" s="72"/>
      <c r="H802" s="63"/>
      <c r="I802" s="68"/>
      <c r="J802" s="63"/>
      <c r="K802" s="63"/>
      <c r="L802" s="63"/>
      <c r="M802" s="63"/>
      <c r="N802" s="63"/>
      <c r="O802" s="68"/>
      <c r="P802" s="63"/>
      <c r="Q802" s="63"/>
      <c r="R802" s="63"/>
      <c r="S802" s="69"/>
      <c r="T802" s="70"/>
      <c r="U802" s="63"/>
    </row>
    <row r="803" spans="5:21" ht="15.75" customHeight="1" x14ac:dyDescent="0.3">
      <c r="E803" s="63"/>
      <c r="F803" s="72"/>
      <c r="H803" s="63"/>
      <c r="I803" s="68"/>
      <c r="J803" s="63"/>
      <c r="K803" s="63"/>
      <c r="L803" s="63"/>
      <c r="M803" s="63"/>
      <c r="N803" s="63"/>
      <c r="O803" s="68"/>
      <c r="P803" s="63"/>
      <c r="Q803" s="63"/>
      <c r="R803" s="63"/>
      <c r="S803" s="69"/>
      <c r="T803" s="70"/>
      <c r="U803" s="63"/>
    </row>
    <row r="804" spans="5:21" ht="15.75" customHeight="1" x14ac:dyDescent="0.3">
      <c r="E804" s="63"/>
      <c r="F804" s="72"/>
      <c r="H804" s="63"/>
      <c r="I804" s="68"/>
      <c r="J804" s="63"/>
      <c r="K804" s="63"/>
      <c r="L804" s="63"/>
      <c r="M804" s="63"/>
      <c r="N804" s="63"/>
      <c r="O804" s="68"/>
      <c r="P804" s="63"/>
      <c r="Q804" s="63"/>
      <c r="R804" s="63"/>
      <c r="S804" s="69"/>
      <c r="T804" s="70"/>
      <c r="U804" s="63"/>
    </row>
    <row r="805" spans="5:21" ht="15.75" customHeight="1" x14ac:dyDescent="0.3">
      <c r="E805" s="63"/>
      <c r="F805" s="72"/>
      <c r="H805" s="63"/>
      <c r="I805" s="68"/>
      <c r="J805" s="63"/>
      <c r="K805" s="63"/>
      <c r="L805" s="63"/>
      <c r="M805" s="63"/>
      <c r="N805" s="63"/>
      <c r="O805" s="68"/>
      <c r="P805" s="63"/>
      <c r="Q805" s="63"/>
      <c r="R805" s="63"/>
      <c r="S805" s="69"/>
      <c r="T805" s="70"/>
      <c r="U805" s="63"/>
    </row>
    <row r="806" spans="5:21" ht="15.75" customHeight="1" x14ac:dyDescent="0.3">
      <c r="E806" s="63"/>
      <c r="F806" s="72"/>
      <c r="H806" s="63"/>
      <c r="I806" s="68"/>
      <c r="J806" s="63"/>
      <c r="K806" s="63"/>
      <c r="L806" s="63"/>
      <c r="M806" s="63"/>
      <c r="N806" s="63"/>
      <c r="O806" s="68"/>
      <c r="P806" s="63"/>
      <c r="Q806" s="63"/>
      <c r="R806" s="63"/>
      <c r="S806" s="69"/>
      <c r="T806" s="70"/>
      <c r="U806" s="63"/>
    </row>
    <row r="807" spans="5:21" ht="15.75" customHeight="1" x14ac:dyDescent="0.3">
      <c r="E807" s="63"/>
      <c r="F807" s="72"/>
      <c r="H807" s="63"/>
      <c r="I807" s="68"/>
      <c r="J807" s="63"/>
      <c r="K807" s="63"/>
      <c r="L807" s="63"/>
      <c r="M807" s="63"/>
      <c r="N807" s="63"/>
      <c r="O807" s="68"/>
      <c r="P807" s="63"/>
      <c r="Q807" s="63"/>
      <c r="R807" s="63"/>
      <c r="S807" s="69"/>
      <c r="T807" s="70"/>
      <c r="U807" s="63"/>
    </row>
    <row r="808" spans="5:21" ht="15.75" customHeight="1" x14ac:dyDescent="0.3">
      <c r="E808" s="63"/>
      <c r="F808" s="72"/>
      <c r="H808" s="63"/>
      <c r="I808" s="68"/>
      <c r="J808" s="63"/>
      <c r="K808" s="63"/>
      <c r="L808" s="63"/>
      <c r="M808" s="63"/>
      <c r="N808" s="63"/>
      <c r="O808" s="68"/>
      <c r="P808" s="63"/>
      <c r="Q808" s="63"/>
      <c r="R808" s="63"/>
      <c r="S808" s="69"/>
      <c r="T808" s="70"/>
      <c r="U808" s="63"/>
    </row>
    <row r="809" spans="5:21" ht="15.75" customHeight="1" x14ac:dyDescent="0.3">
      <c r="E809" s="63"/>
      <c r="F809" s="72"/>
      <c r="H809" s="63"/>
      <c r="I809" s="68"/>
      <c r="J809" s="63"/>
      <c r="K809" s="63"/>
      <c r="L809" s="63"/>
      <c r="M809" s="63"/>
      <c r="N809" s="63"/>
      <c r="O809" s="68"/>
      <c r="P809" s="63"/>
      <c r="Q809" s="63"/>
      <c r="R809" s="63"/>
      <c r="S809" s="69"/>
      <c r="T809" s="70"/>
      <c r="U809" s="63"/>
    </row>
    <row r="810" spans="5:21" ht="15.75" customHeight="1" x14ac:dyDescent="0.3">
      <c r="E810" s="63"/>
      <c r="F810" s="72"/>
      <c r="H810" s="63"/>
      <c r="I810" s="68"/>
      <c r="J810" s="63"/>
      <c r="K810" s="63"/>
      <c r="L810" s="63"/>
      <c r="M810" s="63"/>
      <c r="N810" s="63"/>
      <c r="O810" s="68"/>
      <c r="P810" s="63"/>
      <c r="Q810" s="63"/>
      <c r="R810" s="63"/>
      <c r="S810" s="69"/>
      <c r="T810" s="70"/>
      <c r="U810" s="63"/>
    </row>
    <row r="811" spans="5:21" ht="15.75" customHeight="1" x14ac:dyDescent="0.3">
      <c r="E811" s="63"/>
      <c r="F811" s="72"/>
      <c r="H811" s="63"/>
      <c r="I811" s="68"/>
      <c r="J811" s="63"/>
      <c r="K811" s="63"/>
      <c r="L811" s="63"/>
      <c r="M811" s="63"/>
      <c r="N811" s="63"/>
      <c r="O811" s="68"/>
      <c r="P811" s="63"/>
      <c r="Q811" s="63"/>
      <c r="R811" s="63"/>
      <c r="S811" s="69"/>
      <c r="T811" s="70"/>
      <c r="U811" s="63"/>
    </row>
    <row r="812" spans="5:21" ht="15.75" customHeight="1" x14ac:dyDescent="0.3">
      <c r="E812" s="63"/>
      <c r="F812" s="72"/>
      <c r="H812" s="63"/>
      <c r="I812" s="68"/>
      <c r="J812" s="63"/>
      <c r="K812" s="63"/>
      <c r="L812" s="63"/>
      <c r="M812" s="63"/>
      <c r="N812" s="63"/>
      <c r="O812" s="68"/>
      <c r="P812" s="63"/>
      <c r="Q812" s="63"/>
      <c r="R812" s="63"/>
      <c r="S812" s="69"/>
      <c r="T812" s="70"/>
      <c r="U812" s="63"/>
    </row>
    <row r="813" spans="5:21" ht="15.75" customHeight="1" x14ac:dyDescent="0.3">
      <c r="E813" s="63"/>
      <c r="F813" s="72"/>
      <c r="H813" s="63"/>
      <c r="I813" s="68"/>
      <c r="J813" s="63"/>
      <c r="K813" s="63"/>
      <c r="L813" s="63"/>
      <c r="M813" s="63"/>
      <c r="N813" s="63"/>
      <c r="O813" s="68"/>
      <c r="P813" s="63"/>
      <c r="Q813" s="63"/>
      <c r="R813" s="63"/>
      <c r="S813" s="69"/>
      <c r="T813" s="70"/>
      <c r="U813" s="63"/>
    </row>
    <row r="814" spans="5:21" ht="15.75" customHeight="1" x14ac:dyDescent="0.3">
      <c r="E814" s="63"/>
      <c r="F814" s="72"/>
      <c r="H814" s="63"/>
      <c r="I814" s="68"/>
      <c r="J814" s="63"/>
      <c r="K814" s="63"/>
      <c r="L814" s="63"/>
      <c r="M814" s="63"/>
      <c r="N814" s="63"/>
      <c r="O814" s="68"/>
      <c r="P814" s="63"/>
      <c r="Q814" s="63"/>
      <c r="R814" s="63"/>
      <c r="S814" s="69"/>
      <c r="T814" s="70"/>
      <c r="U814" s="63"/>
    </row>
    <row r="815" spans="5:21" ht="15.75" customHeight="1" x14ac:dyDescent="0.3">
      <c r="E815" s="63"/>
      <c r="F815" s="72"/>
      <c r="H815" s="63"/>
      <c r="I815" s="68"/>
      <c r="J815" s="63"/>
      <c r="K815" s="63"/>
      <c r="L815" s="63"/>
      <c r="M815" s="63"/>
      <c r="N815" s="63"/>
      <c r="O815" s="68"/>
      <c r="P815" s="63"/>
      <c r="Q815" s="63"/>
      <c r="R815" s="63"/>
      <c r="S815" s="69"/>
      <c r="T815" s="70"/>
      <c r="U815" s="63"/>
    </row>
    <row r="816" spans="5:21" ht="15.75" customHeight="1" x14ac:dyDescent="0.3">
      <c r="E816" s="63"/>
      <c r="F816" s="72"/>
      <c r="H816" s="63"/>
      <c r="I816" s="68"/>
      <c r="J816" s="63"/>
      <c r="K816" s="63"/>
      <c r="L816" s="63"/>
      <c r="M816" s="63"/>
      <c r="N816" s="63"/>
      <c r="O816" s="68"/>
      <c r="P816" s="63"/>
      <c r="Q816" s="63"/>
      <c r="R816" s="63"/>
      <c r="S816" s="69"/>
      <c r="T816" s="70"/>
      <c r="U816" s="63"/>
    </row>
    <row r="817" spans="5:21" ht="15.75" customHeight="1" x14ac:dyDescent="0.3">
      <c r="E817" s="63"/>
      <c r="F817" s="72"/>
      <c r="H817" s="63"/>
      <c r="I817" s="68"/>
      <c r="J817" s="63"/>
      <c r="K817" s="63"/>
      <c r="L817" s="63"/>
      <c r="M817" s="63"/>
      <c r="N817" s="63"/>
      <c r="O817" s="68"/>
      <c r="P817" s="63"/>
      <c r="Q817" s="63"/>
      <c r="R817" s="63"/>
      <c r="S817" s="69"/>
      <c r="T817" s="70"/>
      <c r="U817" s="63"/>
    </row>
    <row r="818" spans="5:21" ht="15.75" customHeight="1" x14ac:dyDescent="0.3">
      <c r="E818" s="63"/>
      <c r="F818" s="72"/>
      <c r="H818" s="63"/>
      <c r="I818" s="68"/>
      <c r="J818" s="63"/>
      <c r="K818" s="63"/>
      <c r="L818" s="63"/>
      <c r="M818" s="63"/>
      <c r="N818" s="63"/>
      <c r="O818" s="68"/>
      <c r="P818" s="63"/>
      <c r="Q818" s="63"/>
      <c r="R818" s="63"/>
      <c r="S818" s="69"/>
      <c r="T818" s="70"/>
      <c r="U818" s="63"/>
    </row>
    <row r="819" spans="5:21" ht="15.75" customHeight="1" x14ac:dyDescent="0.3">
      <c r="E819" s="63"/>
      <c r="F819" s="72"/>
      <c r="H819" s="63"/>
      <c r="I819" s="68"/>
      <c r="J819" s="63"/>
      <c r="K819" s="63"/>
      <c r="L819" s="63"/>
      <c r="M819" s="63"/>
      <c r="N819" s="63"/>
      <c r="O819" s="68"/>
      <c r="P819" s="63"/>
      <c r="Q819" s="63"/>
      <c r="R819" s="63"/>
      <c r="S819" s="69"/>
      <c r="T819" s="70"/>
      <c r="U819" s="63"/>
    </row>
    <row r="820" spans="5:21" ht="15.75" customHeight="1" x14ac:dyDescent="0.3">
      <c r="E820" s="63"/>
      <c r="F820" s="72"/>
      <c r="H820" s="63"/>
      <c r="I820" s="68"/>
      <c r="J820" s="63"/>
      <c r="K820" s="63"/>
      <c r="L820" s="63"/>
      <c r="M820" s="63"/>
      <c r="N820" s="63"/>
      <c r="O820" s="68"/>
      <c r="P820" s="63"/>
      <c r="Q820" s="63"/>
      <c r="R820" s="63"/>
      <c r="S820" s="69"/>
      <c r="T820" s="70"/>
      <c r="U820" s="63"/>
    </row>
    <row r="821" spans="5:21" ht="15.75" customHeight="1" x14ac:dyDescent="0.3">
      <c r="E821" s="63"/>
      <c r="F821" s="72"/>
      <c r="H821" s="63"/>
      <c r="I821" s="68"/>
      <c r="J821" s="63"/>
      <c r="K821" s="63"/>
      <c r="L821" s="63"/>
      <c r="M821" s="63"/>
      <c r="N821" s="63"/>
      <c r="O821" s="68"/>
      <c r="P821" s="63"/>
      <c r="Q821" s="63"/>
      <c r="R821" s="63"/>
      <c r="S821" s="69"/>
      <c r="T821" s="70"/>
      <c r="U821" s="63"/>
    </row>
    <row r="822" spans="5:21" ht="15.75" customHeight="1" x14ac:dyDescent="0.3">
      <c r="E822" s="63"/>
      <c r="F822" s="72"/>
      <c r="H822" s="63"/>
      <c r="I822" s="68"/>
      <c r="J822" s="63"/>
      <c r="K822" s="63"/>
      <c r="L822" s="63"/>
      <c r="M822" s="63"/>
      <c r="N822" s="63"/>
      <c r="O822" s="68"/>
      <c r="P822" s="63"/>
      <c r="Q822" s="63"/>
      <c r="R822" s="63"/>
      <c r="S822" s="69"/>
      <c r="T822" s="70"/>
      <c r="U822" s="63"/>
    </row>
    <row r="823" spans="5:21" ht="15.75" customHeight="1" x14ac:dyDescent="0.3">
      <c r="E823" s="63"/>
      <c r="F823" s="72"/>
      <c r="H823" s="63"/>
      <c r="I823" s="68"/>
      <c r="J823" s="63"/>
      <c r="K823" s="63"/>
      <c r="L823" s="63"/>
      <c r="M823" s="63"/>
      <c r="N823" s="63"/>
      <c r="O823" s="68"/>
      <c r="P823" s="63"/>
      <c r="Q823" s="63"/>
      <c r="R823" s="63"/>
      <c r="S823" s="69"/>
      <c r="T823" s="70"/>
      <c r="U823" s="63"/>
    </row>
    <row r="824" spans="5:21" ht="15.75" customHeight="1" x14ac:dyDescent="0.3">
      <c r="E824" s="63"/>
      <c r="F824" s="72"/>
      <c r="H824" s="63"/>
      <c r="I824" s="68"/>
      <c r="J824" s="63"/>
      <c r="K824" s="63"/>
      <c r="L824" s="63"/>
      <c r="M824" s="63"/>
      <c r="N824" s="63"/>
      <c r="O824" s="68"/>
      <c r="P824" s="63"/>
      <c r="Q824" s="63"/>
      <c r="R824" s="63"/>
      <c r="S824" s="69"/>
      <c r="T824" s="70"/>
      <c r="U824" s="63"/>
    </row>
    <row r="825" spans="5:21" ht="15.75" customHeight="1" x14ac:dyDescent="0.3">
      <c r="E825" s="63"/>
      <c r="F825" s="72"/>
      <c r="H825" s="63"/>
      <c r="I825" s="68"/>
      <c r="J825" s="63"/>
      <c r="K825" s="63"/>
      <c r="L825" s="63"/>
      <c r="M825" s="63"/>
      <c r="N825" s="63"/>
      <c r="O825" s="68"/>
      <c r="P825" s="63"/>
      <c r="Q825" s="63"/>
      <c r="R825" s="63"/>
      <c r="S825" s="69"/>
      <c r="T825" s="70"/>
      <c r="U825" s="63"/>
    </row>
    <row r="826" spans="5:21" ht="15.75" customHeight="1" x14ac:dyDescent="0.3">
      <c r="E826" s="63"/>
      <c r="F826" s="72"/>
      <c r="H826" s="63"/>
      <c r="I826" s="68"/>
      <c r="J826" s="63"/>
      <c r="K826" s="63"/>
      <c r="L826" s="63"/>
      <c r="M826" s="63"/>
      <c r="N826" s="63"/>
      <c r="O826" s="68"/>
      <c r="P826" s="63"/>
      <c r="Q826" s="63"/>
      <c r="R826" s="63"/>
      <c r="S826" s="69"/>
      <c r="T826" s="70"/>
      <c r="U826" s="63"/>
    </row>
    <row r="827" spans="5:21" ht="15.75" customHeight="1" x14ac:dyDescent="0.3">
      <c r="E827" s="63"/>
      <c r="F827" s="72"/>
      <c r="H827" s="63"/>
      <c r="I827" s="68"/>
      <c r="J827" s="63"/>
      <c r="K827" s="63"/>
      <c r="L827" s="63"/>
      <c r="M827" s="63"/>
      <c r="N827" s="63"/>
      <c r="O827" s="68"/>
      <c r="P827" s="63"/>
      <c r="Q827" s="63"/>
      <c r="R827" s="63"/>
      <c r="S827" s="69"/>
      <c r="T827" s="70"/>
      <c r="U827" s="63"/>
    </row>
    <row r="828" spans="5:21" ht="15.75" customHeight="1" x14ac:dyDescent="0.3">
      <c r="E828" s="63"/>
      <c r="F828" s="72"/>
      <c r="H828" s="63"/>
      <c r="I828" s="68"/>
      <c r="J828" s="63"/>
      <c r="K828" s="63"/>
      <c r="L828" s="63"/>
      <c r="M828" s="63"/>
      <c r="N828" s="63"/>
      <c r="O828" s="68"/>
      <c r="P828" s="63"/>
      <c r="Q828" s="63"/>
      <c r="R828" s="63"/>
      <c r="S828" s="69"/>
      <c r="T828" s="70"/>
      <c r="U828" s="63"/>
    </row>
    <row r="829" spans="5:21" ht="15.75" customHeight="1" x14ac:dyDescent="0.3">
      <c r="E829" s="63"/>
      <c r="F829" s="72"/>
      <c r="H829" s="63"/>
      <c r="I829" s="68"/>
      <c r="J829" s="63"/>
      <c r="K829" s="63"/>
      <c r="L829" s="63"/>
      <c r="M829" s="63"/>
      <c r="N829" s="63"/>
      <c r="O829" s="68"/>
      <c r="P829" s="63"/>
      <c r="Q829" s="63"/>
      <c r="R829" s="63"/>
      <c r="S829" s="69"/>
      <c r="T829" s="70"/>
      <c r="U829" s="63"/>
    </row>
    <row r="830" spans="5:21" ht="15.75" customHeight="1" x14ac:dyDescent="0.3">
      <c r="E830" s="63"/>
      <c r="F830" s="72"/>
      <c r="H830" s="63"/>
      <c r="I830" s="68"/>
      <c r="J830" s="63"/>
      <c r="K830" s="63"/>
      <c r="L830" s="63"/>
      <c r="M830" s="63"/>
      <c r="N830" s="63"/>
      <c r="O830" s="68"/>
      <c r="P830" s="63"/>
      <c r="Q830" s="63"/>
      <c r="R830" s="63"/>
      <c r="S830" s="69"/>
      <c r="T830" s="70"/>
      <c r="U830" s="63"/>
    </row>
    <row r="831" spans="5:21" ht="15.75" customHeight="1" x14ac:dyDescent="0.3">
      <c r="E831" s="63"/>
      <c r="F831" s="72"/>
      <c r="H831" s="63"/>
      <c r="I831" s="68"/>
      <c r="J831" s="63"/>
      <c r="K831" s="63"/>
      <c r="L831" s="63"/>
      <c r="M831" s="63"/>
      <c r="N831" s="63"/>
      <c r="O831" s="68"/>
      <c r="P831" s="63"/>
      <c r="Q831" s="63"/>
      <c r="R831" s="63"/>
      <c r="S831" s="69"/>
      <c r="T831" s="70"/>
      <c r="U831" s="63"/>
    </row>
    <row r="832" spans="5:21" ht="15.75" customHeight="1" x14ac:dyDescent="0.3">
      <c r="E832" s="63"/>
      <c r="F832" s="72"/>
      <c r="H832" s="63"/>
      <c r="I832" s="68"/>
      <c r="J832" s="63"/>
      <c r="K832" s="63"/>
      <c r="L832" s="63"/>
      <c r="M832" s="63"/>
      <c r="N832" s="63"/>
      <c r="O832" s="68"/>
      <c r="P832" s="63"/>
      <c r="Q832" s="63"/>
      <c r="R832" s="63"/>
      <c r="S832" s="69"/>
      <c r="T832" s="70"/>
      <c r="U832" s="63"/>
    </row>
    <row r="833" spans="5:21" ht="15.75" customHeight="1" x14ac:dyDescent="0.3">
      <c r="E833" s="63"/>
      <c r="F833" s="72"/>
      <c r="H833" s="63"/>
      <c r="I833" s="68"/>
      <c r="J833" s="63"/>
      <c r="K833" s="63"/>
      <c r="L833" s="63"/>
      <c r="M833" s="63"/>
      <c r="N833" s="63"/>
      <c r="O833" s="68"/>
      <c r="P833" s="63"/>
      <c r="Q833" s="63"/>
      <c r="R833" s="63"/>
      <c r="S833" s="69"/>
      <c r="T833" s="70"/>
      <c r="U833" s="63"/>
    </row>
    <row r="834" spans="5:21" ht="15.75" customHeight="1" x14ac:dyDescent="0.3">
      <c r="E834" s="63"/>
      <c r="F834" s="72"/>
      <c r="H834" s="63"/>
      <c r="I834" s="68"/>
      <c r="J834" s="63"/>
      <c r="K834" s="63"/>
      <c r="L834" s="63"/>
      <c r="M834" s="63"/>
      <c r="N834" s="63"/>
      <c r="O834" s="68"/>
      <c r="P834" s="63"/>
      <c r="Q834" s="63"/>
      <c r="R834" s="63"/>
      <c r="S834" s="69"/>
      <c r="T834" s="70"/>
      <c r="U834" s="63"/>
    </row>
    <row r="835" spans="5:21" ht="15.75" customHeight="1" x14ac:dyDescent="0.3">
      <c r="E835" s="63"/>
      <c r="F835" s="72"/>
      <c r="H835" s="63"/>
      <c r="I835" s="68"/>
      <c r="J835" s="63"/>
      <c r="K835" s="63"/>
      <c r="L835" s="63"/>
      <c r="M835" s="63"/>
      <c r="N835" s="63"/>
      <c r="O835" s="68"/>
      <c r="P835" s="63"/>
      <c r="Q835" s="63"/>
      <c r="R835" s="63"/>
      <c r="S835" s="69"/>
      <c r="T835" s="70"/>
      <c r="U835" s="63"/>
    </row>
    <row r="836" spans="5:21" ht="15.75" customHeight="1" x14ac:dyDescent="0.3">
      <c r="E836" s="63"/>
      <c r="F836" s="72"/>
      <c r="H836" s="63"/>
      <c r="I836" s="68"/>
      <c r="J836" s="63"/>
      <c r="K836" s="63"/>
      <c r="L836" s="63"/>
      <c r="M836" s="63"/>
      <c r="N836" s="63"/>
      <c r="O836" s="68"/>
      <c r="P836" s="63"/>
      <c r="Q836" s="63"/>
      <c r="R836" s="63"/>
      <c r="S836" s="69"/>
      <c r="T836" s="70"/>
      <c r="U836" s="63"/>
    </row>
    <row r="837" spans="5:21" ht="15.75" customHeight="1" x14ac:dyDescent="0.3">
      <c r="E837" s="63"/>
      <c r="F837" s="72"/>
      <c r="H837" s="63"/>
      <c r="I837" s="68"/>
      <c r="J837" s="63"/>
      <c r="K837" s="63"/>
      <c r="L837" s="63"/>
      <c r="M837" s="63"/>
      <c r="N837" s="63"/>
      <c r="O837" s="68"/>
      <c r="P837" s="63"/>
      <c r="Q837" s="63"/>
      <c r="R837" s="63"/>
      <c r="S837" s="69"/>
      <c r="T837" s="70"/>
      <c r="U837" s="63"/>
    </row>
    <row r="838" spans="5:21" ht="15.75" customHeight="1" x14ac:dyDescent="0.3">
      <c r="E838" s="63"/>
      <c r="F838" s="72"/>
      <c r="H838" s="63"/>
      <c r="I838" s="68"/>
      <c r="J838" s="63"/>
      <c r="K838" s="63"/>
      <c r="L838" s="63"/>
      <c r="M838" s="63"/>
      <c r="N838" s="63"/>
      <c r="O838" s="68"/>
      <c r="P838" s="63"/>
      <c r="Q838" s="63"/>
      <c r="R838" s="63"/>
      <c r="S838" s="69"/>
      <c r="T838" s="70"/>
      <c r="U838" s="63"/>
    </row>
    <row r="839" spans="5:21" ht="15.75" customHeight="1" x14ac:dyDescent="0.3">
      <c r="E839" s="63"/>
      <c r="F839" s="72"/>
      <c r="H839" s="63"/>
      <c r="I839" s="68"/>
      <c r="J839" s="63"/>
      <c r="K839" s="63"/>
      <c r="L839" s="63"/>
      <c r="M839" s="63"/>
      <c r="N839" s="63"/>
      <c r="O839" s="68"/>
      <c r="P839" s="63"/>
      <c r="Q839" s="63"/>
      <c r="R839" s="63"/>
      <c r="S839" s="69"/>
      <c r="T839" s="70"/>
      <c r="U839" s="63"/>
    </row>
    <row r="840" spans="5:21" ht="15.75" customHeight="1" x14ac:dyDescent="0.3">
      <c r="E840" s="63"/>
      <c r="F840" s="72"/>
      <c r="H840" s="63"/>
      <c r="I840" s="68"/>
      <c r="J840" s="63"/>
      <c r="K840" s="63"/>
      <c r="L840" s="63"/>
      <c r="M840" s="63"/>
      <c r="N840" s="63"/>
      <c r="O840" s="68"/>
      <c r="P840" s="63"/>
      <c r="Q840" s="63"/>
      <c r="R840" s="63"/>
      <c r="S840" s="69"/>
      <c r="T840" s="70"/>
      <c r="U840" s="63"/>
    </row>
    <row r="841" spans="5:21" ht="15.75" customHeight="1" x14ac:dyDescent="0.3">
      <c r="E841" s="63"/>
      <c r="F841" s="72"/>
      <c r="H841" s="63"/>
      <c r="I841" s="68"/>
      <c r="J841" s="63"/>
      <c r="K841" s="63"/>
      <c r="L841" s="63"/>
      <c r="M841" s="63"/>
      <c r="N841" s="63"/>
      <c r="O841" s="68"/>
      <c r="P841" s="63"/>
      <c r="Q841" s="63"/>
      <c r="R841" s="63"/>
      <c r="S841" s="69"/>
      <c r="T841" s="70"/>
      <c r="U841" s="63"/>
    </row>
    <row r="842" spans="5:21" ht="15.75" customHeight="1" x14ac:dyDescent="0.3">
      <c r="E842" s="63"/>
      <c r="F842" s="72"/>
      <c r="H842" s="63"/>
      <c r="I842" s="68"/>
      <c r="J842" s="63"/>
      <c r="K842" s="63"/>
      <c r="L842" s="63"/>
      <c r="M842" s="63"/>
      <c r="N842" s="63"/>
      <c r="O842" s="68"/>
      <c r="P842" s="63"/>
      <c r="Q842" s="63"/>
      <c r="R842" s="63"/>
      <c r="S842" s="69"/>
      <c r="T842" s="70"/>
      <c r="U842" s="63"/>
    </row>
    <row r="843" spans="5:21" ht="15.75" customHeight="1" x14ac:dyDescent="0.3">
      <c r="E843" s="63"/>
      <c r="F843" s="72"/>
      <c r="H843" s="63"/>
      <c r="I843" s="68"/>
      <c r="J843" s="63"/>
      <c r="K843" s="63"/>
      <c r="L843" s="63"/>
      <c r="M843" s="63"/>
      <c r="N843" s="63"/>
      <c r="O843" s="68"/>
      <c r="P843" s="63"/>
      <c r="Q843" s="63"/>
      <c r="R843" s="63"/>
      <c r="S843" s="69"/>
      <c r="T843" s="70"/>
      <c r="U843" s="63"/>
    </row>
    <row r="844" spans="5:21" ht="15.75" customHeight="1" x14ac:dyDescent="0.3">
      <c r="E844" s="63"/>
      <c r="F844" s="72"/>
      <c r="H844" s="63"/>
      <c r="I844" s="68"/>
      <c r="J844" s="63"/>
      <c r="K844" s="63"/>
      <c r="L844" s="63"/>
      <c r="M844" s="63"/>
      <c r="N844" s="63"/>
      <c r="O844" s="68"/>
      <c r="P844" s="63"/>
      <c r="Q844" s="63"/>
      <c r="R844" s="63"/>
      <c r="S844" s="69"/>
      <c r="T844" s="70"/>
      <c r="U844" s="63"/>
    </row>
    <row r="845" spans="5:21" ht="15.75" customHeight="1" x14ac:dyDescent="0.3">
      <c r="E845" s="63"/>
      <c r="F845" s="72"/>
      <c r="H845" s="63"/>
      <c r="I845" s="68"/>
      <c r="J845" s="63"/>
      <c r="K845" s="63"/>
      <c r="L845" s="63"/>
      <c r="M845" s="63"/>
      <c r="N845" s="63"/>
      <c r="O845" s="68"/>
      <c r="P845" s="63"/>
      <c r="Q845" s="63"/>
      <c r="R845" s="63"/>
      <c r="S845" s="69"/>
      <c r="T845" s="70"/>
      <c r="U845" s="63"/>
    </row>
    <row r="846" spans="5:21" ht="15.75" customHeight="1" x14ac:dyDescent="0.3">
      <c r="E846" s="63"/>
      <c r="F846" s="72"/>
      <c r="H846" s="63"/>
      <c r="I846" s="68"/>
      <c r="J846" s="63"/>
      <c r="K846" s="63"/>
      <c r="L846" s="63"/>
      <c r="M846" s="63"/>
      <c r="N846" s="63"/>
      <c r="O846" s="68"/>
      <c r="P846" s="63"/>
      <c r="Q846" s="63"/>
      <c r="R846" s="63"/>
      <c r="S846" s="69"/>
      <c r="T846" s="70"/>
      <c r="U846" s="63"/>
    </row>
    <row r="847" spans="5:21" ht="15.75" customHeight="1" x14ac:dyDescent="0.3">
      <c r="E847" s="63"/>
      <c r="F847" s="72"/>
      <c r="H847" s="63"/>
      <c r="I847" s="68"/>
      <c r="J847" s="63"/>
      <c r="K847" s="63"/>
      <c r="L847" s="63"/>
      <c r="M847" s="63"/>
      <c r="N847" s="63"/>
      <c r="O847" s="68"/>
      <c r="P847" s="63"/>
      <c r="Q847" s="63"/>
      <c r="R847" s="63"/>
      <c r="S847" s="69"/>
      <c r="T847" s="70"/>
      <c r="U847" s="63"/>
    </row>
    <row r="848" spans="5:21" ht="15.75" customHeight="1" x14ac:dyDescent="0.3">
      <c r="E848" s="63"/>
      <c r="F848" s="72"/>
      <c r="H848" s="63"/>
      <c r="I848" s="68"/>
      <c r="J848" s="63"/>
      <c r="K848" s="63"/>
      <c r="L848" s="63"/>
      <c r="M848" s="63"/>
      <c r="N848" s="63"/>
      <c r="O848" s="68"/>
      <c r="P848" s="63"/>
      <c r="Q848" s="63"/>
      <c r="R848" s="63"/>
      <c r="S848" s="69"/>
      <c r="T848" s="70"/>
      <c r="U848" s="63"/>
    </row>
    <row r="849" spans="5:21" ht="15.75" customHeight="1" x14ac:dyDescent="0.3">
      <c r="E849" s="63"/>
      <c r="F849" s="72"/>
      <c r="H849" s="63"/>
      <c r="I849" s="68"/>
      <c r="J849" s="63"/>
      <c r="K849" s="63"/>
      <c r="L849" s="63"/>
      <c r="M849" s="63"/>
      <c r="N849" s="63"/>
      <c r="O849" s="68"/>
      <c r="P849" s="63"/>
      <c r="Q849" s="63"/>
      <c r="R849" s="63"/>
      <c r="S849" s="69"/>
      <c r="T849" s="70"/>
      <c r="U849" s="63"/>
    </row>
    <row r="850" spans="5:21" ht="15.75" customHeight="1" x14ac:dyDescent="0.3">
      <c r="E850" s="63"/>
      <c r="F850" s="72"/>
      <c r="H850" s="63"/>
      <c r="I850" s="68"/>
      <c r="J850" s="63"/>
      <c r="K850" s="63"/>
      <c r="L850" s="63"/>
      <c r="M850" s="63"/>
      <c r="N850" s="63"/>
      <c r="O850" s="68"/>
      <c r="P850" s="63"/>
      <c r="Q850" s="63"/>
      <c r="R850" s="63"/>
      <c r="S850" s="69"/>
      <c r="T850" s="70"/>
      <c r="U850" s="63"/>
    </row>
    <row r="851" spans="5:21" ht="15.75" customHeight="1" x14ac:dyDescent="0.3">
      <c r="E851" s="63"/>
      <c r="F851" s="72"/>
      <c r="H851" s="63"/>
      <c r="I851" s="68"/>
      <c r="J851" s="63"/>
      <c r="K851" s="63"/>
      <c r="L851" s="63"/>
      <c r="M851" s="63"/>
      <c r="N851" s="63"/>
      <c r="O851" s="68"/>
      <c r="P851" s="63"/>
      <c r="Q851" s="63"/>
      <c r="R851" s="63"/>
      <c r="S851" s="69"/>
      <c r="T851" s="70"/>
      <c r="U851" s="63"/>
    </row>
    <row r="852" spans="5:21" ht="15.75" customHeight="1" x14ac:dyDescent="0.3">
      <c r="E852" s="63"/>
      <c r="F852" s="72"/>
      <c r="H852" s="63"/>
      <c r="I852" s="68"/>
      <c r="J852" s="63"/>
      <c r="K852" s="63"/>
      <c r="L852" s="63"/>
      <c r="M852" s="63"/>
      <c r="N852" s="63"/>
      <c r="O852" s="68"/>
      <c r="P852" s="63"/>
      <c r="Q852" s="63"/>
      <c r="R852" s="63"/>
      <c r="S852" s="69"/>
      <c r="T852" s="70"/>
      <c r="U852" s="63"/>
    </row>
    <row r="853" spans="5:21" ht="15.75" customHeight="1" x14ac:dyDescent="0.3">
      <c r="E853" s="63"/>
      <c r="F853" s="72"/>
      <c r="H853" s="63"/>
      <c r="I853" s="68"/>
      <c r="J853" s="63"/>
      <c r="K853" s="63"/>
      <c r="L853" s="63"/>
      <c r="M853" s="63"/>
      <c r="N853" s="63"/>
      <c r="O853" s="68"/>
      <c r="P853" s="63"/>
      <c r="Q853" s="63"/>
      <c r="R853" s="63"/>
      <c r="S853" s="69"/>
      <c r="T853" s="70"/>
      <c r="U853" s="63"/>
    </row>
    <row r="854" spans="5:21" ht="15.75" customHeight="1" x14ac:dyDescent="0.3">
      <c r="E854" s="63"/>
      <c r="F854" s="72"/>
      <c r="H854" s="63"/>
      <c r="I854" s="68"/>
      <c r="J854" s="63"/>
      <c r="K854" s="63"/>
      <c r="L854" s="63"/>
      <c r="M854" s="63"/>
      <c r="N854" s="63"/>
      <c r="O854" s="68"/>
      <c r="P854" s="63"/>
      <c r="Q854" s="63"/>
      <c r="R854" s="63"/>
      <c r="S854" s="69"/>
      <c r="T854" s="70"/>
      <c r="U854" s="63"/>
    </row>
    <row r="855" spans="5:21" ht="15.75" customHeight="1" x14ac:dyDescent="0.3">
      <c r="E855" s="63"/>
      <c r="F855" s="72"/>
      <c r="H855" s="63"/>
      <c r="I855" s="68"/>
      <c r="J855" s="63"/>
      <c r="K855" s="63"/>
      <c r="L855" s="63"/>
      <c r="M855" s="63"/>
      <c r="N855" s="63"/>
      <c r="O855" s="68"/>
      <c r="P855" s="63"/>
      <c r="Q855" s="63"/>
      <c r="R855" s="63"/>
      <c r="S855" s="69"/>
      <c r="T855" s="70"/>
      <c r="U855" s="63"/>
    </row>
    <row r="856" spans="5:21" ht="15.75" customHeight="1" x14ac:dyDescent="0.3">
      <c r="E856" s="63"/>
      <c r="F856" s="72"/>
      <c r="H856" s="63"/>
      <c r="I856" s="68"/>
      <c r="J856" s="63"/>
      <c r="K856" s="63"/>
      <c r="L856" s="63"/>
      <c r="M856" s="63"/>
      <c r="N856" s="63"/>
      <c r="O856" s="68"/>
      <c r="P856" s="63"/>
      <c r="Q856" s="63"/>
      <c r="R856" s="63"/>
      <c r="S856" s="69"/>
      <c r="T856" s="70"/>
      <c r="U856" s="63"/>
    </row>
    <row r="857" spans="5:21" ht="15.75" customHeight="1" x14ac:dyDescent="0.3">
      <c r="E857" s="63"/>
      <c r="F857" s="72"/>
      <c r="H857" s="63"/>
      <c r="I857" s="68"/>
      <c r="J857" s="63"/>
      <c r="K857" s="63"/>
      <c r="L857" s="63"/>
      <c r="M857" s="63"/>
      <c r="N857" s="63"/>
      <c r="O857" s="68"/>
      <c r="P857" s="63"/>
      <c r="Q857" s="63"/>
      <c r="R857" s="63"/>
      <c r="S857" s="69"/>
      <c r="T857" s="70"/>
      <c r="U857" s="63"/>
    </row>
    <row r="858" spans="5:21" ht="15.75" customHeight="1" x14ac:dyDescent="0.3">
      <c r="E858" s="63"/>
      <c r="F858" s="72"/>
      <c r="H858" s="63"/>
      <c r="I858" s="68"/>
      <c r="J858" s="63"/>
      <c r="K858" s="63"/>
      <c r="L858" s="63"/>
      <c r="M858" s="63"/>
      <c r="N858" s="63"/>
      <c r="O858" s="68"/>
      <c r="P858" s="63"/>
      <c r="Q858" s="63"/>
      <c r="R858" s="63"/>
      <c r="S858" s="69"/>
      <c r="T858" s="70"/>
      <c r="U858" s="63"/>
    </row>
    <row r="859" spans="5:21" ht="15.75" customHeight="1" x14ac:dyDescent="0.3">
      <c r="E859" s="63"/>
      <c r="F859" s="72"/>
      <c r="H859" s="63"/>
      <c r="I859" s="68"/>
      <c r="J859" s="63"/>
      <c r="K859" s="63"/>
      <c r="L859" s="63"/>
      <c r="M859" s="63"/>
      <c r="N859" s="63"/>
      <c r="O859" s="68"/>
      <c r="P859" s="63"/>
      <c r="Q859" s="63"/>
      <c r="R859" s="63"/>
      <c r="S859" s="69"/>
      <c r="T859" s="70"/>
      <c r="U859" s="63"/>
    </row>
    <row r="860" spans="5:21" ht="15.75" customHeight="1" x14ac:dyDescent="0.3">
      <c r="E860" s="63"/>
      <c r="F860" s="72"/>
      <c r="H860" s="63"/>
      <c r="I860" s="68"/>
      <c r="J860" s="63"/>
      <c r="K860" s="63"/>
      <c r="L860" s="63"/>
      <c r="M860" s="63"/>
      <c r="N860" s="63"/>
      <c r="O860" s="68"/>
      <c r="P860" s="63"/>
      <c r="Q860" s="63"/>
      <c r="R860" s="63"/>
      <c r="S860" s="69"/>
      <c r="T860" s="70"/>
      <c r="U860" s="63"/>
    </row>
    <row r="861" spans="5:21" ht="15.75" customHeight="1" x14ac:dyDescent="0.3">
      <c r="E861" s="63"/>
      <c r="F861" s="72"/>
      <c r="H861" s="63"/>
      <c r="I861" s="68"/>
      <c r="J861" s="63"/>
      <c r="K861" s="63"/>
      <c r="L861" s="63"/>
      <c r="M861" s="63"/>
      <c r="N861" s="63"/>
      <c r="O861" s="68"/>
      <c r="P861" s="63"/>
      <c r="Q861" s="63"/>
      <c r="R861" s="63"/>
      <c r="S861" s="69"/>
      <c r="T861" s="70"/>
      <c r="U861" s="63"/>
    </row>
    <row r="862" spans="5:21" ht="15.75" customHeight="1" x14ac:dyDescent="0.3">
      <c r="E862" s="63"/>
      <c r="F862" s="72"/>
      <c r="H862" s="63"/>
      <c r="I862" s="68"/>
      <c r="J862" s="63"/>
      <c r="K862" s="63"/>
      <c r="L862" s="63"/>
      <c r="M862" s="63"/>
      <c r="N862" s="63"/>
      <c r="O862" s="68"/>
      <c r="P862" s="63"/>
      <c r="Q862" s="63"/>
      <c r="R862" s="63"/>
      <c r="S862" s="69"/>
      <c r="T862" s="70"/>
      <c r="U862" s="63"/>
    </row>
    <row r="863" spans="5:21" ht="15.75" customHeight="1" x14ac:dyDescent="0.3">
      <c r="E863" s="63"/>
      <c r="F863" s="72"/>
      <c r="H863" s="63"/>
      <c r="I863" s="68"/>
      <c r="J863" s="63"/>
      <c r="K863" s="63"/>
      <c r="L863" s="63"/>
      <c r="M863" s="63"/>
      <c r="N863" s="63"/>
      <c r="O863" s="68"/>
      <c r="P863" s="63"/>
      <c r="Q863" s="63"/>
      <c r="R863" s="63"/>
      <c r="S863" s="69"/>
      <c r="T863" s="70"/>
      <c r="U863" s="63"/>
    </row>
    <row r="864" spans="5:21" ht="15.75" customHeight="1" x14ac:dyDescent="0.3">
      <c r="E864" s="63"/>
      <c r="F864" s="72"/>
      <c r="H864" s="63"/>
      <c r="I864" s="68"/>
      <c r="J864" s="63"/>
      <c r="K864" s="63"/>
      <c r="L864" s="63"/>
      <c r="M864" s="63"/>
      <c r="N864" s="63"/>
      <c r="O864" s="68"/>
      <c r="P864" s="63"/>
      <c r="Q864" s="63"/>
      <c r="R864" s="63"/>
      <c r="S864" s="69"/>
      <c r="T864" s="70"/>
      <c r="U864" s="63"/>
    </row>
    <row r="865" spans="5:21" ht="15.75" customHeight="1" x14ac:dyDescent="0.3">
      <c r="E865" s="63"/>
      <c r="F865" s="72"/>
      <c r="H865" s="63"/>
      <c r="I865" s="68"/>
      <c r="J865" s="63"/>
      <c r="K865" s="63"/>
      <c r="L865" s="63"/>
      <c r="M865" s="63"/>
      <c r="N865" s="63"/>
      <c r="O865" s="68"/>
      <c r="P865" s="63"/>
      <c r="Q865" s="63"/>
      <c r="R865" s="63"/>
      <c r="S865" s="69"/>
      <c r="T865" s="70"/>
      <c r="U865" s="63"/>
    </row>
    <row r="866" spans="5:21" ht="15.75" customHeight="1" x14ac:dyDescent="0.3">
      <c r="E866" s="63"/>
      <c r="F866" s="72"/>
      <c r="H866" s="63"/>
      <c r="I866" s="68"/>
      <c r="J866" s="63"/>
      <c r="K866" s="63"/>
      <c r="L866" s="63"/>
      <c r="M866" s="63"/>
      <c r="N866" s="63"/>
      <c r="O866" s="68"/>
      <c r="P866" s="63"/>
      <c r="Q866" s="63"/>
      <c r="R866" s="63"/>
      <c r="S866" s="69"/>
      <c r="T866" s="70"/>
      <c r="U866" s="63"/>
    </row>
    <row r="867" spans="5:21" ht="15.75" customHeight="1" x14ac:dyDescent="0.3">
      <c r="E867" s="63"/>
      <c r="F867" s="72"/>
      <c r="H867" s="63"/>
      <c r="I867" s="68"/>
      <c r="J867" s="63"/>
      <c r="K867" s="63"/>
      <c r="L867" s="63"/>
      <c r="M867" s="63"/>
      <c r="N867" s="63"/>
      <c r="O867" s="68"/>
      <c r="P867" s="63"/>
      <c r="Q867" s="63"/>
      <c r="R867" s="63"/>
      <c r="S867" s="69"/>
      <c r="T867" s="70"/>
      <c r="U867" s="63"/>
    </row>
    <row r="868" spans="5:21" ht="15.75" customHeight="1" x14ac:dyDescent="0.3">
      <c r="E868" s="63"/>
      <c r="F868" s="72"/>
      <c r="H868" s="63"/>
      <c r="I868" s="68"/>
      <c r="J868" s="63"/>
      <c r="K868" s="63"/>
      <c r="L868" s="63"/>
      <c r="M868" s="63"/>
      <c r="N868" s="63"/>
      <c r="O868" s="68"/>
      <c r="P868" s="63"/>
      <c r="Q868" s="63"/>
      <c r="R868" s="63"/>
      <c r="S868" s="69"/>
      <c r="T868" s="70"/>
      <c r="U868" s="63"/>
    </row>
    <row r="869" spans="5:21" ht="15.75" customHeight="1" x14ac:dyDescent="0.3">
      <c r="E869" s="63"/>
      <c r="F869" s="72"/>
      <c r="H869" s="63"/>
      <c r="I869" s="68"/>
      <c r="J869" s="63"/>
      <c r="K869" s="63"/>
      <c r="L869" s="63"/>
      <c r="M869" s="63"/>
      <c r="N869" s="63"/>
      <c r="O869" s="68"/>
      <c r="P869" s="63"/>
      <c r="Q869" s="63"/>
      <c r="R869" s="63"/>
      <c r="S869" s="69"/>
      <c r="T869" s="70"/>
      <c r="U869" s="63"/>
    </row>
    <row r="870" spans="5:21" ht="15.75" customHeight="1" x14ac:dyDescent="0.3">
      <c r="E870" s="63"/>
      <c r="F870" s="72"/>
      <c r="H870" s="63"/>
      <c r="I870" s="68"/>
      <c r="J870" s="63"/>
      <c r="K870" s="63"/>
      <c r="L870" s="63"/>
      <c r="M870" s="63"/>
      <c r="N870" s="63"/>
      <c r="O870" s="68"/>
      <c r="P870" s="63"/>
      <c r="Q870" s="63"/>
      <c r="R870" s="63"/>
      <c r="S870" s="69"/>
      <c r="T870" s="70"/>
      <c r="U870" s="63"/>
    </row>
    <row r="871" spans="5:21" ht="15.75" customHeight="1" x14ac:dyDescent="0.3">
      <c r="E871" s="63"/>
      <c r="F871" s="72"/>
      <c r="H871" s="63"/>
      <c r="I871" s="68"/>
      <c r="J871" s="63"/>
      <c r="K871" s="63"/>
      <c r="L871" s="63"/>
      <c r="M871" s="63"/>
      <c r="N871" s="63"/>
      <c r="O871" s="68"/>
      <c r="P871" s="63"/>
      <c r="Q871" s="63"/>
      <c r="R871" s="63"/>
      <c r="S871" s="69"/>
      <c r="T871" s="70"/>
      <c r="U871" s="63"/>
    </row>
    <row r="872" spans="5:21" ht="15.75" customHeight="1" x14ac:dyDescent="0.3">
      <c r="E872" s="63"/>
      <c r="F872" s="72"/>
      <c r="H872" s="63"/>
      <c r="I872" s="68"/>
      <c r="J872" s="63"/>
      <c r="K872" s="63"/>
      <c r="L872" s="63"/>
      <c r="M872" s="63"/>
      <c r="N872" s="63"/>
      <c r="O872" s="68"/>
      <c r="P872" s="63"/>
      <c r="Q872" s="63"/>
      <c r="R872" s="63"/>
      <c r="S872" s="69"/>
      <c r="T872" s="70"/>
      <c r="U872" s="63"/>
    </row>
    <row r="873" spans="5:21" ht="15.75" customHeight="1" x14ac:dyDescent="0.3">
      <c r="E873" s="63"/>
      <c r="F873" s="72"/>
      <c r="H873" s="63"/>
      <c r="I873" s="68"/>
      <c r="J873" s="63"/>
      <c r="K873" s="63"/>
      <c r="L873" s="63"/>
      <c r="M873" s="63"/>
      <c r="N873" s="63"/>
      <c r="O873" s="68"/>
      <c r="P873" s="63"/>
      <c r="Q873" s="63"/>
      <c r="R873" s="63"/>
      <c r="S873" s="69"/>
      <c r="T873" s="70"/>
      <c r="U873" s="63"/>
    </row>
    <row r="874" spans="5:21" ht="15.75" customHeight="1" x14ac:dyDescent="0.3">
      <c r="E874" s="63"/>
      <c r="F874" s="72"/>
      <c r="H874" s="63"/>
      <c r="I874" s="68"/>
      <c r="J874" s="63"/>
      <c r="K874" s="63"/>
      <c r="L874" s="63"/>
      <c r="M874" s="63"/>
      <c r="N874" s="63"/>
      <c r="O874" s="68"/>
      <c r="P874" s="63"/>
      <c r="Q874" s="63"/>
      <c r="R874" s="63"/>
      <c r="S874" s="69"/>
      <c r="T874" s="70"/>
      <c r="U874" s="63"/>
    </row>
    <row r="875" spans="5:21" ht="15.75" customHeight="1" x14ac:dyDescent="0.3">
      <c r="E875" s="63"/>
      <c r="F875" s="72"/>
      <c r="H875" s="63"/>
      <c r="I875" s="68"/>
      <c r="J875" s="63"/>
      <c r="K875" s="63"/>
      <c r="L875" s="63"/>
      <c r="M875" s="63"/>
      <c r="N875" s="63"/>
      <c r="O875" s="68"/>
      <c r="P875" s="63"/>
      <c r="Q875" s="63"/>
      <c r="R875" s="63"/>
      <c r="S875" s="69"/>
      <c r="T875" s="70"/>
      <c r="U875" s="63"/>
    </row>
    <row r="876" spans="5:21" ht="15.75" customHeight="1" x14ac:dyDescent="0.3">
      <c r="E876" s="63"/>
      <c r="F876" s="72"/>
      <c r="H876" s="63"/>
      <c r="I876" s="68"/>
      <c r="J876" s="63"/>
      <c r="K876" s="63"/>
      <c r="L876" s="63"/>
      <c r="M876" s="63"/>
      <c r="N876" s="63"/>
      <c r="O876" s="68"/>
      <c r="P876" s="63"/>
      <c r="Q876" s="63"/>
      <c r="R876" s="63"/>
      <c r="S876" s="69"/>
      <c r="T876" s="70"/>
      <c r="U876" s="63"/>
    </row>
    <row r="877" spans="5:21" ht="15.75" customHeight="1" x14ac:dyDescent="0.3">
      <c r="E877" s="63"/>
      <c r="F877" s="72"/>
      <c r="H877" s="63"/>
      <c r="I877" s="68"/>
      <c r="J877" s="63"/>
      <c r="K877" s="63"/>
      <c r="L877" s="63"/>
      <c r="M877" s="63"/>
      <c r="N877" s="63"/>
      <c r="O877" s="68"/>
      <c r="P877" s="63"/>
      <c r="Q877" s="63"/>
      <c r="R877" s="63"/>
      <c r="S877" s="69"/>
      <c r="T877" s="70"/>
      <c r="U877" s="63"/>
    </row>
    <row r="878" spans="5:21" ht="15.75" customHeight="1" x14ac:dyDescent="0.3">
      <c r="E878" s="63"/>
      <c r="F878" s="72"/>
      <c r="H878" s="63"/>
      <c r="I878" s="68"/>
      <c r="J878" s="63"/>
      <c r="K878" s="63"/>
      <c r="L878" s="63"/>
      <c r="M878" s="63"/>
      <c r="N878" s="63"/>
      <c r="O878" s="68"/>
      <c r="P878" s="63"/>
      <c r="Q878" s="63"/>
      <c r="R878" s="63"/>
      <c r="S878" s="69"/>
      <c r="T878" s="70"/>
      <c r="U878" s="63"/>
    </row>
    <row r="879" spans="5:21" ht="15.75" customHeight="1" x14ac:dyDescent="0.3">
      <c r="E879" s="63"/>
      <c r="F879" s="72"/>
      <c r="H879" s="63"/>
      <c r="I879" s="68"/>
      <c r="J879" s="63"/>
      <c r="K879" s="63"/>
      <c r="L879" s="63"/>
      <c r="M879" s="63"/>
      <c r="N879" s="63"/>
      <c r="O879" s="68"/>
      <c r="P879" s="63"/>
      <c r="Q879" s="63"/>
      <c r="R879" s="63"/>
      <c r="S879" s="69"/>
      <c r="T879" s="70"/>
      <c r="U879" s="63"/>
    </row>
    <row r="880" spans="5:21" ht="15.75" customHeight="1" x14ac:dyDescent="0.3">
      <c r="E880" s="63"/>
      <c r="F880" s="72"/>
      <c r="H880" s="63"/>
      <c r="I880" s="68"/>
      <c r="J880" s="63"/>
      <c r="K880" s="63"/>
      <c r="L880" s="63"/>
      <c r="M880" s="63"/>
      <c r="N880" s="63"/>
      <c r="O880" s="68"/>
      <c r="P880" s="63"/>
      <c r="Q880" s="63"/>
      <c r="R880" s="63"/>
      <c r="S880" s="69"/>
      <c r="T880" s="70"/>
      <c r="U880" s="63"/>
    </row>
    <row r="881" spans="5:21" ht="15.75" customHeight="1" x14ac:dyDescent="0.3">
      <c r="E881" s="63"/>
      <c r="F881" s="72"/>
      <c r="H881" s="63"/>
      <c r="I881" s="68"/>
      <c r="J881" s="63"/>
      <c r="K881" s="63"/>
      <c r="L881" s="63"/>
      <c r="M881" s="63"/>
      <c r="N881" s="63"/>
      <c r="O881" s="68"/>
      <c r="P881" s="63"/>
      <c r="Q881" s="63"/>
      <c r="R881" s="63"/>
      <c r="S881" s="69"/>
      <c r="T881" s="70"/>
      <c r="U881" s="63"/>
    </row>
    <row r="882" spans="5:21" ht="15.75" customHeight="1" x14ac:dyDescent="0.3">
      <c r="E882" s="63"/>
      <c r="F882" s="72"/>
      <c r="H882" s="63"/>
      <c r="I882" s="68"/>
      <c r="J882" s="63"/>
      <c r="K882" s="63"/>
      <c r="L882" s="63"/>
      <c r="M882" s="63"/>
      <c r="N882" s="63"/>
      <c r="O882" s="68"/>
      <c r="P882" s="63"/>
      <c r="Q882" s="63"/>
      <c r="R882" s="63"/>
      <c r="S882" s="69"/>
      <c r="T882" s="70"/>
      <c r="U882" s="63"/>
    </row>
    <row r="883" spans="5:21" ht="15.75" customHeight="1" x14ac:dyDescent="0.3">
      <c r="E883" s="63"/>
      <c r="F883" s="72"/>
      <c r="H883" s="63"/>
      <c r="I883" s="68"/>
      <c r="J883" s="63"/>
      <c r="K883" s="63"/>
      <c r="L883" s="63"/>
      <c r="M883" s="63"/>
      <c r="N883" s="63"/>
      <c r="O883" s="68"/>
      <c r="P883" s="63"/>
      <c r="Q883" s="63"/>
      <c r="R883" s="63"/>
      <c r="S883" s="69"/>
      <c r="T883" s="70"/>
      <c r="U883" s="63"/>
    </row>
    <row r="884" spans="5:21" ht="15.75" customHeight="1" x14ac:dyDescent="0.3">
      <c r="E884" s="63"/>
      <c r="F884" s="72"/>
      <c r="H884" s="63"/>
      <c r="I884" s="68"/>
      <c r="J884" s="63"/>
      <c r="K884" s="63"/>
      <c r="L884" s="63"/>
      <c r="M884" s="63"/>
      <c r="N884" s="63"/>
      <c r="O884" s="68"/>
      <c r="P884" s="63"/>
      <c r="Q884" s="63"/>
      <c r="R884" s="63"/>
      <c r="S884" s="69"/>
      <c r="T884" s="70"/>
      <c r="U884" s="63"/>
    </row>
    <row r="885" spans="5:21" ht="15.75" customHeight="1" x14ac:dyDescent="0.3">
      <c r="E885" s="63"/>
      <c r="F885" s="72"/>
      <c r="H885" s="63"/>
      <c r="I885" s="68"/>
      <c r="J885" s="63"/>
      <c r="K885" s="63"/>
      <c r="L885" s="63"/>
      <c r="M885" s="63"/>
      <c r="N885" s="63"/>
      <c r="O885" s="68"/>
      <c r="P885" s="63"/>
      <c r="Q885" s="63"/>
      <c r="R885" s="63"/>
      <c r="S885" s="69"/>
      <c r="T885" s="70"/>
      <c r="U885" s="63"/>
    </row>
    <row r="886" spans="5:21" ht="15.75" customHeight="1" x14ac:dyDescent="0.3">
      <c r="E886" s="63"/>
      <c r="F886" s="72"/>
      <c r="H886" s="63"/>
      <c r="I886" s="68"/>
      <c r="J886" s="63"/>
      <c r="K886" s="63"/>
      <c r="L886" s="63"/>
      <c r="M886" s="63"/>
      <c r="N886" s="63"/>
      <c r="O886" s="68"/>
      <c r="P886" s="63"/>
      <c r="Q886" s="63"/>
      <c r="R886" s="63"/>
      <c r="S886" s="69"/>
      <c r="T886" s="70"/>
      <c r="U886" s="63"/>
    </row>
    <row r="887" spans="5:21" ht="15.75" customHeight="1" x14ac:dyDescent="0.3">
      <c r="E887" s="63"/>
      <c r="F887" s="72"/>
      <c r="H887" s="63"/>
      <c r="I887" s="68"/>
      <c r="J887" s="63"/>
      <c r="K887" s="63"/>
      <c r="L887" s="63"/>
      <c r="M887" s="63"/>
      <c r="N887" s="63"/>
      <c r="O887" s="68"/>
      <c r="P887" s="63"/>
      <c r="Q887" s="63"/>
      <c r="R887" s="63"/>
      <c r="S887" s="69"/>
      <c r="T887" s="70"/>
      <c r="U887" s="63"/>
    </row>
    <row r="888" spans="5:21" ht="15.75" customHeight="1" x14ac:dyDescent="0.3">
      <c r="E888" s="63"/>
      <c r="F888" s="72"/>
      <c r="H888" s="63"/>
      <c r="I888" s="68"/>
      <c r="J888" s="63"/>
      <c r="K888" s="63"/>
      <c r="L888" s="63"/>
      <c r="M888" s="63"/>
      <c r="N888" s="63"/>
      <c r="O888" s="68"/>
      <c r="P888" s="63"/>
      <c r="Q888" s="63"/>
      <c r="R888" s="63"/>
      <c r="S888" s="69"/>
      <c r="T888" s="70"/>
      <c r="U888" s="63"/>
    </row>
    <row r="889" spans="5:21" ht="15.75" customHeight="1" x14ac:dyDescent="0.3">
      <c r="E889" s="63"/>
      <c r="F889" s="72"/>
      <c r="H889" s="63"/>
      <c r="I889" s="68"/>
      <c r="J889" s="63"/>
      <c r="K889" s="63"/>
      <c r="L889" s="63"/>
      <c r="M889" s="63"/>
      <c r="N889" s="63"/>
      <c r="O889" s="68"/>
      <c r="P889" s="63"/>
      <c r="Q889" s="63"/>
      <c r="R889" s="63"/>
      <c r="S889" s="69"/>
      <c r="T889" s="70"/>
      <c r="U889" s="63"/>
    </row>
    <row r="890" spans="5:21" ht="15.75" customHeight="1" x14ac:dyDescent="0.3">
      <c r="E890" s="63"/>
      <c r="F890" s="72"/>
      <c r="H890" s="63"/>
      <c r="I890" s="68"/>
      <c r="J890" s="63"/>
      <c r="K890" s="63"/>
      <c r="L890" s="63"/>
      <c r="M890" s="63"/>
      <c r="N890" s="63"/>
      <c r="O890" s="68"/>
      <c r="P890" s="63"/>
      <c r="Q890" s="63"/>
      <c r="R890" s="63"/>
      <c r="S890" s="69"/>
      <c r="T890" s="70"/>
      <c r="U890" s="63"/>
    </row>
    <row r="891" spans="5:21" ht="15.75" customHeight="1" x14ac:dyDescent="0.3">
      <c r="E891" s="63"/>
      <c r="F891" s="72"/>
      <c r="H891" s="63"/>
      <c r="I891" s="68"/>
      <c r="J891" s="63"/>
      <c r="K891" s="63"/>
      <c r="L891" s="63"/>
      <c r="M891" s="63"/>
      <c r="N891" s="63"/>
      <c r="O891" s="68"/>
      <c r="P891" s="63"/>
      <c r="Q891" s="63"/>
      <c r="R891" s="63"/>
      <c r="S891" s="69"/>
      <c r="T891" s="70"/>
      <c r="U891" s="63"/>
    </row>
    <row r="892" spans="5:21" ht="15.75" customHeight="1" x14ac:dyDescent="0.3">
      <c r="E892" s="63"/>
      <c r="F892" s="72"/>
      <c r="H892" s="63"/>
      <c r="I892" s="68"/>
      <c r="J892" s="63"/>
      <c r="K892" s="63"/>
      <c r="L892" s="63"/>
      <c r="M892" s="63"/>
      <c r="N892" s="63"/>
      <c r="O892" s="68"/>
      <c r="P892" s="63"/>
      <c r="Q892" s="63"/>
      <c r="R892" s="63"/>
      <c r="S892" s="69"/>
      <c r="T892" s="70"/>
      <c r="U892" s="63"/>
    </row>
    <row r="893" spans="5:21" ht="15.75" customHeight="1" x14ac:dyDescent="0.3">
      <c r="E893" s="63"/>
      <c r="F893" s="72"/>
      <c r="H893" s="63"/>
      <c r="I893" s="68"/>
      <c r="J893" s="63"/>
      <c r="K893" s="63"/>
      <c r="L893" s="63"/>
      <c r="M893" s="63"/>
      <c r="N893" s="63"/>
      <c r="O893" s="68"/>
      <c r="P893" s="63"/>
      <c r="Q893" s="63"/>
      <c r="R893" s="63"/>
      <c r="S893" s="69"/>
      <c r="T893" s="70"/>
      <c r="U893" s="63"/>
    </row>
    <row r="894" spans="5:21" ht="15.75" customHeight="1" x14ac:dyDescent="0.3">
      <c r="E894" s="63"/>
      <c r="F894" s="72"/>
      <c r="H894" s="63"/>
      <c r="I894" s="68"/>
      <c r="J894" s="63"/>
      <c r="K894" s="63"/>
      <c r="L894" s="63"/>
      <c r="M894" s="63"/>
      <c r="N894" s="63"/>
      <c r="O894" s="68"/>
      <c r="P894" s="63"/>
      <c r="Q894" s="63"/>
      <c r="R894" s="63"/>
      <c r="S894" s="69"/>
      <c r="T894" s="70"/>
      <c r="U894" s="63"/>
    </row>
    <row r="895" spans="5:21" ht="15.75" customHeight="1" x14ac:dyDescent="0.3">
      <c r="E895" s="63"/>
      <c r="F895" s="72"/>
      <c r="H895" s="63"/>
      <c r="I895" s="68"/>
      <c r="J895" s="63"/>
      <c r="K895" s="63"/>
      <c r="L895" s="63"/>
      <c r="M895" s="63"/>
      <c r="N895" s="63"/>
      <c r="O895" s="68"/>
      <c r="P895" s="63"/>
      <c r="Q895" s="63"/>
      <c r="R895" s="63"/>
      <c r="S895" s="69"/>
      <c r="T895" s="70"/>
      <c r="U895" s="63"/>
    </row>
    <row r="896" spans="5:21" ht="15.75" customHeight="1" x14ac:dyDescent="0.3">
      <c r="E896" s="63"/>
      <c r="F896" s="72"/>
      <c r="H896" s="63"/>
      <c r="I896" s="68"/>
      <c r="J896" s="63"/>
      <c r="K896" s="63"/>
      <c r="L896" s="63"/>
      <c r="M896" s="63"/>
      <c r="N896" s="63"/>
      <c r="O896" s="68"/>
      <c r="P896" s="63"/>
      <c r="Q896" s="63"/>
      <c r="R896" s="63"/>
      <c r="S896" s="69"/>
      <c r="T896" s="70"/>
      <c r="U896" s="63"/>
    </row>
    <row r="897" spans="5:21" ht="15.75" customHeight="1" x14ac:dyDescent="0.3">
      <c r="E897" s="63"/>
      <c r="F897" s="72"/>
      <c r="H897" s="63"/>
      <c r="I897" s="68"/>
      <c r="J897" s="63"/>
      <c r="K897" s="63"/>
      <c r="L897" s="63"/>
      <c r="M897" s="63"/>
      <c r="N897" s="63"/>
      <c r="O897" s="68"/>
      <c r="P897" s="63"/>
      <c r="Q897" s="63"/>
      <c r="R897" s="63"/>
      <c r="S897" s="69"/>
      <c r="T897" s="70"/>
      <c r="U897" s="63"/>
    </row>
    <row r="898" spans="5:21" ht="15.75" customHeight="1" x14ac:dyDescent="0.3">
      <c r="E898" s="63"/>
      <c r="F898" s="72"/>
      <c r="H898" s="63"/>
      <c r="I898" s="68"/>
      <c r="J898" s="63"/>
      <c r="K898" s="63"/>
      <c r="L898" s="63"/>
      <c r="M898" s="63"/>
      <c r="N898" s="63"/>
      <c r="O898" s="68"/>
      <c r="P898" s="63"/>
      <c r="Q898" s="63"/>
      <c r="R898" s="63"/>
      <c r="S898" s="69"/>
      <c r="T898" s="70"/>
      <c r="U898" s="63"/>
    </row>
    <row r="899" spans="5:21" ht="15.75" customHeight="1" x14ac:dyDescent="0.3">
      <c r="E899" s="63"/>
      <c r="F899" s="72"/>
      <c r="H899" s="63"/>
      <c r="I899" s="68"/>
      <c r="J899" s="63"/>
      <c r="K899" s="63"/>
      <c r="L899" s="63"/>
      <c r="M899" s="63"/>
      <c r="N899" s="63"/>
      <c r="O899" s="68"/>
      <c r="P899" s="63"/>
      <c r="Q899" s="63"/>
      <c r="R899" s="63"/>
      <c r="S899" s="69"/>
      <c r="T899" s="70"/>
      <c r="U899" s="63"/>
    </row>
    <row r="900" spans="5:21" ht="15.75" customHeight="1" x14ac:dyDescent="0.3">
      <c r="E900" s="63"/>
      <c r="F900" s="72"/>
      <c r="H900" s="63"/>
      <c r="I900" s="68"/>
      <c r="J900" s="63"/>
      <c r="K900" s="63"/>
      <c r="L900" s="63"/>
      <c r="M900" s="63"/>
      <c r="N900" s="63"/>
      <c r="O900" s="68"/>
      <c r="P900" s="63"/>
      <c r="Q900" s="63"/>
      <c r="R900" s="63"/>
      <c r="S900" s="69"/>
      <c r="T900" s="70"/>
      <c r="U900" s="63"/>
    </row>
    <row r="901" spans="5:21" ht="15.75" customHeight="1" x14ac:dyDescent="0.3">
      <c r="E901" s="63"/>
      <c r="F901" s="72"/>
      <c r="H901" s="63"/>
      <c r="I901" s="68"/>
      <c r="J901" s="63"/>
      <c r="K901" s="63"/>
      <c r="L901" s="63"/>
      <c r="M901" s="63"/>
      <c r="N901" s="63"/>
      <c r="O901" s="68"/>
      <c r="P901" s="63"/>
      <c r="Q901" s="63"/>
      <c r="R901" s="63"/>
      <c r="S901" s="69"/>
      <c r="T901" s="70"/>
      <c r="U901" s="63"/>
    </row>
    <row r="902" spans="5:21" ht="15.75" customHeight="1" x14ac:dyDescent="0.3">
      <c r="E902" s="63"/>
      <c r="F902" s="72"/>
      <c r="H902" s="63"/>
      <c r="I902" s="68"/>
      <c r="J902" s="63"/>
      <c r="K902" s="63"/>
      <c r="L902" s="63"/>
      <c r="M902" s="63"/>
      <c r="N902" s="63"/>
      <c r="O902" s="68"/>
      <c r="P902" s="63"/>
      <c r="Q902" s="63"/>
      <c r="R902" s="63"/>
      <c r="S902" s="69"/>
      <c r="T902" s="70"/>
      <c r="U902" s="63"/>
    </row>
    <row r="903" spans="5:21" ht="15.75" customHeight="1" x14ac:dyDescent="0.3">
      <c r="E903" s="63"/>
      <c r="F903" s="72"/>
      <c r="H903" s="63"/>
      <c r="I903" s="68"/>
      <c r="J903" s="63"/>
      <c r="K903" s="63"/>
      <c r="L903" s="63"/>
      <c r="M903" s="63"/>
      <c r="N903" s="63"/>
      <c r="O903" s="68"/>
      <c r="P903" s="63"/>
      <c r="Q903" s="63"/>
      <c r="R903" s="63"/>
      <c r="S903" s="69"/>
      <c r="T903" s="70"/>
      <c r="U903" s="63"/>
    </row>
    <row r="904" spans="5:21" ht="15.75" customHeight="1" x14ac:dyDescent="0.3">
      <c r="E904" s="63"/>
      <c r="F904" s="72"/>
      <c r="H904" s="63"/>
      <c r="I904" s="68"/>
      <c r="J904" s="63"/>
      <c r="K904" s="63"/>
      <c r="L904" s="63"/>
      <c r="M904" s="63"/>
      <c r="N904" s="63"/>
      <c r="O904" s="68"/>
      <c r="P904" s="63"/>
      <c r="Q904" s="63"/>
      <c r="R904" s="63"/>
      <c r="S904" s="69"/>
      <c r="T904" s="70"/>
      <c r="U904" s="63"/>
    </row>
    <row r="905" spans="5:21" ht="15.75" customHeight="1" x14ac:dyDescent="0.3">
      <c r="E905" s="63"/>
      <c r="F905" s="72"/>
      <c r="H905" s="63"/>
      <c r="I905" s="68"/>
      <c r="J905" s="63"/>
      <c r="K905" s="63"/>
      <c r="L905" s="63"/>
      <c r="M905" s="63"/>
      <c r="N905" s="63"/>
      <c r="O905" s="68"/>
      <c r="P905" s="63"/>
      <c r="Q905" s="63"/>
      <c r="R905" s="63"/>
      <c r="S905" s="69"/>
      <c r="T905" s="70"/>
      <c r="U905" s="63"/>
    </row>
    <row r="906" spans="5:21" ht="15.75" customHeight="1" x14ac:dyDescent="0.3">
      <c r="E906" s="63"/>
      <c r="F906" s="72"/>
      <c r="H906" s="63"/>
      <c r="I906" s="68"/>
      <c r="J906" s="63"/>
      <c r="K906" s="63"/>
      <c r="L906" s="63"/>
      <c r="M906" s="63"/>
      <c r="N906" s="63"/>
      <c r="O906" s="68"/>
      <c r="P906" s="63"/>
      <c r="Q906" s="63"/>
      <c r="R906" s="63"/>
      <c r="S906" s="69"/>
      <c r="T906" s="70"/>
      <c r="U906" s="63"/>
    </row>
    <row r="907" spans="5:21" ht="15.75" customHeight="1" x14ac:dyDescent="0.3">
      <c r="E907" s="63"/>
      <c r="F907" s="72"/>
      <c r="H907" s="63"/>
      <c r="I907" s="68"/>
      <c r="J907" s="63"/>
      <c r="K907" s="63"/>
      <c r="L907" s="63"/>
      <c r="M907" s="63"/>
      <c r="N907" s="63"/>
      <c r="O907" s="68"/>
      <c r="P907" s="63"/>
      <c r="Q907" s="63"/>
      <c r="R907" s="63"/>
      <c r="S907" s="69"/>
      <c r="T907" s="70"/>
      <c r="U907" s="63"/>
    </row>
    <row r="908" spans="5:21" ht="15.75" customHeight="1" x14ac:dyDescent="0.3">
      <c r="E908" s="63"/>
      <c r="F908" s="72"/>
      <c r="H908" s="63"/>
      <c r="I908" s="68"/>
      <c r="J908" s="63"/>
      <c r="K908" s="63"/>
      <c r="L908" s="63"/>
      <c r="M908" s="63"/>
      <c r="N908" s="63"/>
      <c r="O908" s="68"/>
      <c r="P908" s="63"/>
      <c r="Q908" s="63"/>
      <c r="R908" s="63"/>
      <c r="S908" s="69"/>
      <c r="T908" s="70"/>
      <c r="U908" s="63"/>
    </row>
    <row r="909" spans="5:21" ht="15.75" customHeight="1" x14ac:dyDescent="0.3">
      <c r="E909" s="63"/>
      <c r="F909" s="72"/>
      <c r="H909" s="63"/>
      <c r="I909" s="68"/>
      <c r="J909" s="63"/>
      <c r="K909" s="63"/>
      <c r="L909" s="63"/>
      <c r="M909" s="63"/>
      <c r="N909" s="63"/>
      <c r="O909" s="68"/>
      <c r="P909" s="63"/>
      <c r="Q909" s="63"/>
      <c r="R909" s="63"/>
      <c r="S909" s="69"/>
      <c r="T909" s="70"/>
      <c r="U909" s="63"/>
    </row>
    <row r="910" spans="5:21" ht="15.75" customHeight="1" x14ac:dyDescent="0.3">
      <c r="E910" s="63"/>
      <c r="F910" s="72"/>
      <c r="H910" s="63"/>
      <c r="I910" s="68"/>
      <c r="J910" s="63"/>
      <c r="K910" s="63"/>
      <c r="L910" s="63"/>
      <c r="M910" s="63"/>
      <c r="N910" s="63"/>
      <c r="O910" s="68"/>
      <c r="P910" s="63"/>
      <c r="Q910" s="63"/>
      <c r="R910" s="63"/>
      <c r="S910" s="69"/>
      <c r="T910" s="70"/>
      <c r="U910" s="63"/>
    </row>
    <row r="911" spans="5:21" ht="15.75" customHeight="1" x14ac:dyDescent="0.3">
      <c r="E911" s="63"/>
      <c r="F911" s="72"/>
      <c r="H911" s="63"/>
      <c r="I911" s="68"/>
      <c r="J911" s="63"/>
      <c r="K911" s="63"/>
      <c r="L911" s="63"/>
      <c r="M911" s="63"/>
      <c r="N911" s="63"/>
      <c r="O911" s="68"/>
      <c r="P911" s="63"/>
      <c r="Q911" s="63"/>
      <c r="R911" s="63"/>
      <c r="S911" s="69"/>
      <c r="T911" s="70"/>
      <c r="U911" s="63"/>
    </row>
    <row r="912" spans="5:21" ht="15.75" customHeight="1" x14ac:dyDescent="0.3">
      <c r="E912" s="63"/>
      <c r="F912" s="72"/>
      <c r="H912" s="63"/>
      <c r="I912" s="68"/>
      <c r="J912" s="63"/>
      <c r="K912" s="63"/>
      <c r="L912" s="63"/>
      <c r="M912" s="63"/>
      <c r="N912" s="63"/>
      <c r="O912" s="68"/>
      <c r="P912" s="63"/>
      <c r="Q912" s="63"/>
      <c r="R912" s="63"/>
      <c r="S912" s="69"/>
      <c r="T912" s="70"/>
      <c r="U912" s="63"/>
    </row>
    <row r="913" spans="5:21" ht="15.75" customHeight="1" x14ac:dyDescent="0.3">
      <c r="E913" s="63"/>
      <c r="F913" s="72"/>
      <c r="H913" s="63"/>
      <c r="I913" s="68"/>
      <c r="J913" s="63"/>
      <c r="K913" s="63"/>
      <c r="L913" s="63"/>
      <c r="M913" s="63"/>
      <c r="N913" s="63"/>
      <c r="O913" s="68"/>
      <c r="P913" s="63"/>
      <c r="Q913" s="63"/>
      <c r="R913" s="63"/>
      <c r="S913" s="69"/>
      <c r="T913" s="70"/>
      <c r="U913" s="63"/>
    </row>
    <row r="914" spans="5:21" ht="15.75" customHeight="1" x14ac:dyDescent="0.3">
      <c r="E914" s="63"/>
      <c r="F914" s="72"/>
      <c r="H914" s="63"/>
      <c r="I914" s="68"/>
      <c r="J914" s="63"/>
      <c r="K914" s="63"/>
      <c r="L914" s="63"/>
      <c r="M914" s="63"/>
      <c r="N914" s="63"/>
      <c r="O914" s="68"/>
      <c r="P914" s="63"/>
      <c r="Q914" s="63"/>
      <c r="R914" s="63"/>
      <c r="S914" s="69"/>
      <c r="T914" s="70"/>
      <c r="U914" s="63"/>
    </row>
    <row r="915" spans="5:21" ht="15.75" customHeight="1" x14ac:dyDescent="0.3">
      <c r="E915" s="63"/>
      <c r="F915" s="72"/>
      <c r="H915" s="63"/>
      <c r="I915" s="68"/>
      <c r="J915" s="63"/>
      <c r="K915" s="63"/>
      <c r="L915" s="63"/>
      <c r="M915" s="63"/>
      <c r="N915" s="63"/>
      <c r="O915" s="68"/>
      <c r="P915" s="63"/>
      <c r="Q915" s="63"/>
      <c r="R915" s="63"/>
      <c r="S915" s="69"/>
      <c r="T915" s="70"/>
      <c r="U915" s="63"/>
    </row>
    <row r="916" spans="5:21" ht="15.75" customHeight="1" x14ac:dyDescent="0.3">
      <c r="E916" s="63"/>
      <c r="F916" s="72"/>
      <c r="H916" s="63"/>
      <c r="I916" s="68"/>
      <c r="J916" s="63"/>
      <c r="K916" s="63"/>
      <c r="L916" s="63"/>
      <c r="M916" s="63"/>
      <c r="N916" s="63"/>
      <c r="O916" s="68"/>
      <c r="P916" s="63"/>
      <c r="Q916" s="63"/>
      <c r="R916" s="63"/>
      <c r="S916" s="69"/>
      <c r="T916" s="70"/>
      <c r="U916" s="63"/>
    </row>
    <row r="917" spans="5:21" ht="15.75" customHeight="1" x14ac:dyDescent="0.3">
      <c r="E917" s="63"/>
      <c r="F917" s="72"/>
      <c r="H917" s="63"/>
      <c r="I917" s="68"/>
      <c r="J917" s="63"/>
      <c r="K917" s="63"/>
      <c r="L917" s="63"/>
      <c r="M917" s="63"/>
      <c r="N917" s="63"/>
      <c r="O917" s="68"/>
      <c r="P917" s="63"/>
      <c r="Q917" s="63"/>
      <c r="R917" s="63"/>
      <c r="S917" s="69"/>
      <c r="T917" s="70"/>
      <c r="U917" s="63"/>
    </row>
    <row r="918" spans="5:21" ht="15.75" customHeight="1" x14ac:dyDescent="0.3">
      <c r="E918" s="63"/>
      <c r="F918" s="72"/>
      <c r="H918" s="63"/>
      <c r="I918" s="68"/>
      <c r="J918" s="63"/>
      <c r="K918" s="63"/>
      <c r="L918" s="63"/>
      <c r="M918" s="63"/>
      <c r="N918" s="63"/>
      <c r="O918" s="68"/>
      <c r="P918" s="63"/>
      <c r="Q918" s="63"/>
      <c r="R918" s="63"/>
      <c r="S918" s="69"/>
      <c r="T918" s="70"/>
      <c r="U918" s="63"/>
    </row>
    <row r="919" spans="5:21" ht="15.75" customHeight="1" x14ac:dyDescent="0.3">
      <c r="E919" s="63"/>
      <c r="F919" s="72"/>
      <c r="H919" s="63"/>
      <c r="I919" s="68"/>
      <c r="J919" s="63"/>
      <c r="K919" s="63"/>
      <c r="L919" s="63"/>
      <c r="M919" s="63"/>
      <c r="N919" s="63"/>
      <c r="O919" s="68"/>
      <c r="P919" s="63"/>
      <c r="Q919" s="63"/>
      <c r="R919" s="63"/>
      <c r="S919" s="69"/>
      <c r="T919" s="70"/>
      <c r="U919" s="63"/>
    </row>
    <row r="920" spans="5:21" ht="15.75" customHeight="1" x14ac:dyDescent="0.3">
      <c r="E920" s="63"/>
      <c r="F920" s="72"/>
      <c r="H920" s="63"/>
      <c r="I920" s="68"/>
      <c r="J920" s="63"/>
      <c r="K920" s="63"/>
      <c r="L920" s="63"/>
      <c r="M920" s="63"/>
      <c r="N920" s="63"/>
      <c r="O920" s="68"/>
      <c r="P920" s="63"/>
      <c r="Q920" s="63"/>
      <c r="R920" s="63"/>
      <c r="S920" s="69"/>
      <c r="T920" s="70"/>
      <c r="U920" s="63"/>
    </row>
    <row r="921" spans="5:21" ht="15.75" customHeight="1" x14ac:dyDescent="0.3">
      <c r="E921" s="63"/>
      <c r="F921" s="72"/>
      <c r="H921" s="63"/>
      <c r="I921" s="68"/>
      <c r="J921" s="63"/>
      <c r="K921" s="63"/>
      <c r="L921" s="63"/>
      <c r="M921" s="63"/>
      <c r="N921" s="63"/>
      <c r="O921" s="68"/>
      <c r="P921" s="63"/>
      <c r="Q921" s="63"/>
      <c r="R921" s="63"/>
      <c r="S921" s="69"/>
      <c r="T921" s="70"/>
      <c r="U921" s="63"/>
    </row>
    <row r="922" spans="5:21" ht="15.75" customHeight="1" x14ac:dyDescent="0.3">
      <c r="E922" s="63"/>
      <c r="F922" s="72"/>
      <c r="H922" s="63"/>
      <c r="I922" s="68"/>
      <c r="J922" s="63"/>
      <c r="K922" s="63"/>
      <c r="L922" s="63"/>
      <c r="M922" s="63"/>
      <c r="N922" s="63"/>
      <c r="O922" s="68"/>
      <c r="P922" s="63"/>
      <c r="Q922" s="63"/>
      <c r="R922" s="63"/>
      <c r="S922" s="69"/>
      <c r="T922" s="70"/>
      <c r="U922" s="63"/>
    </row>
    <row r="923" spans="5:21" ht="15.75" customHeight="1" x14ac:dyDescent="0.3">
      <c r="E923" s="63"/>
      <c r="F923" s="72"/>
      <c r="H923" s="63"/>
      <c r="I923" s="68"/>
      <c r="J923" s="63"/>
      <c r="K923" s="63"/>
      <c r="L923" s="63"/>
      <c r="M923" s="63"/>
      <c r="N923" s="63"/>
      <c r="O923" s="68"/>
      <c r="P923" s="63"/>
      <c r="Q923" s="63"/>
      <c r="R923" s="63"/>
      <c r="S923" s="69"/>
      <c r="T923" s="70"/>
      <c r="U923" s="63"/>
    </row>
    <row r="924" spans="5:21" ht="15.75" customHeight="1" x14ac:dyDescent="0.3">
      <c r="E924" s="63"/>
      <c r="F924" s="72"/>
      <c r="H924" s="63"/>
      <c r="I924" s="68"/>
      <c r="J924" s="63"/>
      <c r="K924" s="63"/>
      <c r="L924" s="63"/>
      <c r="M924" s="63"/>
      <c r="N924" s="63"/>
      <c r="O924" s="68"/>
      <c r="P924" s="63"/>
      <c r="Q924" s="63"/>
      <c r="R924" s="63"/>
      <c r="S924" s="69"/>
      <c r="T924" s="70"/>
      <c r="U924" s="63"/>
    </row>
    <row r="925" spans="5:21" ht="15.75" customHeight="1" x14ac:dyDescent="0.3">
      <c r="E925" s="63"/>
      <c r="F925" s="72"/>
      <c r="H925" s="63"/>
      <c r="I925" s="68"/>
      <c r="J925" s="63"/>
      <c r="K925" s="63"/>
      <c r="L925" s="63"/>
      <c r="M925" s="63"/>
      <c r="N925" s="63"/>
      <c r="O925" s="68"/>
      <c r="P925" s="63"/>
      <c r="Q925" s="63"/>
      <c r="R925" s="63"/>
      <c r="S925" s="69"/>
      <c r="T925" s="70"/>
      <c r="U925" s="63"/>
    </row>
    <row r="926" spans="5:21" ht="15.75" customHeight="1" x14ac:dyDescent="0.3">
      <c r="E926" s="63"/>
      <c r="F926" s="72"/>
      <c r="H926" s="63"/>
      <c r="I926" s="68"/>
      <c r="J926" s="63"/>
      <c r="K926" s="63"/>
      <c r="L926" s="63"/>
      <c r="M926" s="63"/>
      <c r="N926" s="63"/>
      <c r="O926" s="68"/>
      <c r="P926" s="63"/>
      <c r="Q926" s="63"/>
      <c r="R926" s="63"/>
      <c r="S926" s="69"/>
      <c r="T926" s="70"/>
      <c r="U926" s="63"/>
    </row>
    <row r="927" spans="5:21" ht="15.75" customHeight="1" x14ac:dyDescent="0.3">
      <c r="E927" s="63"/>
      <c r="F927" s="72"/>
      <c r="H927" s="63"/>
      <c r="I927" s="68"/>
      <c r="J927" s="63"/>
      <c r="K927" s="63"/>
      <c r="L927" s="63"/>
      <c r="M927" s="63"/>
      <c r="N927" s="63"/>
      <c r="O927" s="68"/>
      <c r="P927" s="63"/>
      <c r="Q927" s="63"/>
      <c r="R927" s="63"/>
      <c r="S927" s="69"/>
      <c r="T927" s="70"/>
      <c r="U927" s="63"/>
    </row>
    <row r="928" spans="5:21" ht="15.75" customHeight="1" x14ac:dyDescent="0.3">
      <c r="E928" s="63"/>
      <c r="F928" s="72"/>
      <c r="H928" s="63"/>
      <c r="I928" s="68"/>
      <c r="J928" s="63"/>
      <c r="K928" s="63"/>
      <c r="L928" s="63"/>
      <c r="M928" s="63"/>
      <c r="N928" s="63"/>
      <c r="O928" s="68"/>
      <c r="P928" s="63"/>
      <c r="Q928" s="63"/>
      <c r="R928" s="63"/>
      <c r="S928" s="69"/>
      <c r="T928" s="70"/>
      <c r="U928" s="63"/>
    </row>
    <row r="929" spans="5:21" ht="15.75" customHeight="1" x14ac:dyDescent="0.3">
      <c r="E929" s="63"/>
      <c r="F929" s="72"/>
      <c r="H929" s="63"/>
      <c r="I929" s="68"/>
      <c r="J929" s="63"/>
      <c r="K929" s="63"/>
      <c r="L929" s="63"/>
      <c r="M929" s="63"/>
      <c r="N929" s="63"/>
      <c r="O929" s="68"/>
      <c r="P929" s="63"/>
      <c r="Q929" s="63"/>
      <c r="R929" s="63"/>
      <c r="S929" s="69"/>
      <c r="T929" s="70"/>
      <c r="U929" s="63"/>
    </row>
    <row r="930" spans="5:21" ht="15.75" customHeight="1" x14ac:dyDescent="0.3">
      <c r="E930" s="63"/>
      <c r="F930" s="72"/>
      <c r="H930" s="63"/>
      <c r="I930" s="68"/>
      <c r="J930" s="63"/>
      <c r="K930" s="63"/>
      <c r="L930" s="63"/>
      <c r="M930" s="63"/>
      <c r="N930" s="63"/>
      <c r="O930" s="68"/>
      <c r="P930" s="63"/>
      <c r="Q930" s="63"/>
      <c r="R930" s="63"/>
      <c r="S930" s="69"/>
      <c r="T930" s="70"/>
      <c r="U930" s="63"/>
    </row>
    <row r="931" spans="5:21" ht="15.75" customHeight="1" x14ac:dyDescent="0.3">
      <c r="E931" s="63"/>
      <c r="F931" s="72"/>
      <c r="H931" s="63"/>
      <c r="I931" s="68"/>
      <c r="J931" s="63"/>
      <c r="K931" s="63"/>
      <c r="L931" s="63"/>
      <c r="M931" s="63"/>
      <c r="N931" s="63"/>
      <c r="O931" s="68"/>
      <c r="P931" s="63"/>
      <c r="Q931" s="63"/>
      <c r="R931" s="63"/>
      <c r="S931" s="69"/>
      <c r="T931" s="70"/>
      <c r="U931" s="63"/>
    </row>
    <row r="932" spans="5:21" ht="15.75" customHeight="1" x14ac:dyDescent="0.3">
      <c r="E932" s="63"/>
      <c r="F932" s="72"/>
      <c r="H932" s="63"/>
      <c r="I932" s="68"/>
      <c r="J932" s="63"/>
      <c r="K932" s="63"/>
      <c r="L932" s="63"/>
      <c r="M932" s="63"/>
      <c r="N932" s="63"/>
      <c r="O932" s="68"/>
      <c r="P932" s="63"/>
      <c r="Q932" s="63"/>
      <c r="R932" s="63"/>
      <c r="S932" s="69"/>
      <c r="T932" s="70"/>
      <c r="U932" s="63"/>
    </row>
    <row r="933" spans="5:21" ht="15.75" customHeight="1" x14ac:dyDescent="0.3">
      <c r="E933" s="63"/>
      <c r="F933" s="72"/>
      <c r="H933" s="63"/>
      <c r="I933" s="68"/>
      <c r="J933" s="63"/>
      <c r="K933" s="63"/>
      <c r="L933" s="63"/>
      <c r="M933" s="63"/>
      <c r="N933" s="63"/>
      <c r="O933" s="68"/>
      <c r="P933" s="63"/>
      <c r="Q933" s="63"/>
      <c r="R933" s="63"/>
      <c r="S933" s="69"/>
      <c r="T933" s="70"/>
      <c r="U933" s="63"/>
    </row>
    <row r="934" spans="5:21" ht="15.75" customHeight="1" x14ac:dyDescent="0.3">
      <c r="E934" s="63"/>
      <c r="F934" s="72"/>
      <c r="H934" s="63"/>
      <c r="I934" s="68"/>
      <c r="J934" s="63"/>
      <c r="K934" s="63"/>
      <c r="L934" s="63"/>
      <c r="M934" s="63"/>
      <c r="N934" s="63"/>
      <c r="O934" s="68"/>
      <c r="P934" s="63"/>
      <c r="Q934" s="63"/>
      <c r="R934" s="63"/>
      <c r="S934" s="69"/>
      <c r="T934" s="70"/>
      <c r="U934" s="63"/>
    </row>
    <row r="935" spans="5:21" ht="15.75" customHeight="1" x14ac:dyDescent="0.3">
      <c r="E935" s="63"/>
      <c r="F935" s="72"/>
      <c r="H935" s="63"/>
      <c r="I935" s="68"/>
      <c r="J935" s="63"/>
      <c r="K935" s="63"/>
      <c r="L935" s="63"/>
      <c r="M935" s="63"/>
      <c r="N935" s="63"/>
      <c r="O935" s="68"/>
      <c r="P935" s="63"/>
      <c r="Q935" s="63"/>
      <c r="R935" s="63"/>
      <c r="S935" s="69"/>
      <c r="T935" s="70"/>
      <c r="U935" s="63"/>
    </row>
    <row r="936" spans="5:21" ht="15.75" customHeight="1" x14ac:dyDescent="0.3">
      <c r="E936" s="63"/>
      <c r="F936" s="72"/>
      <c r="H936" s="63"/>
      <c r="I936" s="68"/>
      <c r="J936" s="63"/>
      <c r="K936" s="63"/>
      <c r="L936" s="63"/>
      <c r="M936" s="63"/>
      <c r="N936" s="63"/>
      <c r="O936" s="68"/>
      <c r="P936" s="63"/>
      <c r="Q936" s="63"/>
      <c r="R936" s="63"/>
      <c r="S936" s="69"/>
      <c r="T936" s="70"/>
      <c r="U936" s="63"/>
    </row>
    <row r="937" spans="5:21" ht="15.75" customHeight="1" x14ac:dyDescent="0.3">
      <c r="E937" s="63"/>
      <c r="F937" s="72"/>
      <c r="H937" s="63"/>
      <c r="I937" s="68"/>
      <c r="J937" s="63"/>
      <c r="K937" s="63"/>
      <c r="L937" s="63"/>
      <c r="M937" s="63"/>
      <c r="N937" s="63"/>
      <c r="O937" s="68"/>
      <c r="P937" s="63"/>
      <c r="Q937" s="63"/>
      <c r="R937" s="63"/>
      <c r="S937" s="69"/>
      <c r="T937" s="70"/>
      <c r="U937" s="63"/>
    </row>
    <row r="938" spans="5:21" ht="15.75" customHeight="1" x14ac:dyDescent="0.3">
      <c r="E938" s="63"/>
      <c r="F938" s="72"/>
      <c r="H938" s="63"/>
      <c r="I938" s="68"/>
      <c r="J938" s="63"/>
      <c r="K938" s="63"/>
      <c r="L938" s="63"/>
      <c r="M938" s="63"/>
      <c r="N938" s="63"/>
      <c r="O938" s="68"/>
      <c r="P938" s="63"/>
      <c r="Q938" s="63"/>
      <c r="R938" s="63"/>
      <c r="S938" s="69"/>
      <c r="T938" s="70"/>
      <c r="U938" s="63"/>
    </row>
    <row r="939" spans="5:21" ht="15.75" customHeight="1" x14ac:dyDescent="0.3">
      <c r="E939" s="63"/>
      <c r="F939" s="72"/>
      <c r="H939" s="63"/>
      <c r="I939" s="68"/>
      <c r="J939" s="63"/>
      <c r="K939" s="63"/>
      <c r="L939" s="63"/>
      <c r="M939" s="63"/>
      <c r="N939" s="63"/>
      <c r="O939" s="68"/>
      <c r="P939" s="63"/>
      <c r="Q939" s="63"/>
      <c r="R939" s="63"/>
      <c r="S939" s="69"/>
      <c r="T939" s="70"/>
      <c r="U939" s="63"/>
    </row>
    <row r="940" spans="5:21" ht="15.75" customHeight="1" x14ac:dyDescent="0.3">
      <c r="E940" s="63"/>
      <c r="F940" s="72"/>
      <c r="H940" s="63"/>
      <c r="I940" s="68"/>
      <c r="J940" s="63"/>
      <c r="K940" s="63"/>
      <c r="L940" s="63"/>
      <c r="M940" s="63"/>
      <c r="N940" s="63"/>
      <c r="O940" s="68"/>
      <c r="P940" s="63"/>
      <c r="Q940" s="63"/>
      <c r="R940" s="63"/>
      <c r="S940" s="69"/>
      <c r="T940" s="70"/>
      <c r="U940" s="63"/>
    </row>
    <row r="941" spans="5:21" ht="15.75" customHeight="1" x14ac:dyDescent="0.3">
      <c r="E941" s="63"/>
      <c r="F941" s="72"/>
      <c r="H941" s="63"/>
      <c r="I941" s="68"/>
      <c r="J941" s="63"/>
      <c r="K941" s="63"/>
      <c r="L941" s="63"/>
      <c r="M941" s="63"/>
      <c r="N941" s="63"/>
      <c r="O941" s="68"/>
      <c r="P941" s="63"/>
      <c r="Q941" s="63"/>
      <c r="R941" s="63"/>
      <c r="S941" s="69"/>
      <c r="T941" s="70"/>
      <c r="U941" s="63"/>
    </row>
    <row r="942" spans="5:21" ht="15.75" customHeight="1" x14ac:dyDescent="0.3">
      <c r="E942" s="63"/>
      <c r="F942" s="72"/>
      <c r="H942" s="63"/>
      <c r="I942" s="68"/>
      <c r="J942" s="63"/>
      <c r="K942" s="63"/>
      <c r="L942" s="63"/>
      <c r="M942" s="63"/>
      <c r="N942" s="63"/>
      <c r="O942" s="68"/>
      <c r="P942" s="63"/>
      <c r="Q942" s="63"/>
      <c r="R942" s="63"/>
      <c r="S942" s="69"/>
      <c r="T942" s="70"/>
      <c r="U942" s="63"/>
    </row>
    <row r="943" spans="5:21" ht="15.75" customHeight="1" x14ac:dyDescent="0.3">
      <c r="E943" s="63"/>
      <c r="F943" s="72"/>
      <c r="H943" s="63"/>
      <c r="I943" s="68"/>
      <c r="J943" s="63"/>
      <c r="K943" s="63"/>
      <c r="L943" s="63"/>
      <c r="M943" s="63"/>
      <c r="N943" s="63"/>
      <c r="O943" s="68"/>
      <c r="P943" s="63"/>
      <c r="Q943" s="63"/>
      <c r="R943" s="63"/>
      <c r="S943" s="69"/>
      <c r="T943" s="70"/>
      <c r="U943" s="63"/>
    </row>
    <row r="944" spans="5:21" ht="15.75" customHeight="1" x14ac:dyDescent="0.3">
      <c r="E944" s="63"/>
      <c r="F944" s="72"/>
      <c r="H944" s="63"/>
      <c r="I944" s="68"/>
      <c r="J944" s="63"/>
      <c r="K944" s="63"/>
      <c r="L944" s="63"/>
      <c r="M944" s="63"/>
      <c r="N944" s="63"/>
      <c r="O944" s="68"/>
      <c r="P944" s="63"/>
      <c r="Q944" s="63"/>
      <c r="R944" s="63"/>
      <c r="S944" s="69"/>
      <c r="T944" s="70"/>
      <c r="U944" s="63"/>
    </row>
    <row r="945" spans="5:21" ht="15.75" customHeight="1" x14ac:dyDescent="0.3">
      <c r="E945" s="63"/>
      <c r="F945" s="72"/>
      <c r="H945" s="63"/>
      <c r="I945" s="68"/>
      <c r="J945" s="63"/>
      <c r="K945" s="63"/>
      <c r="L945" s="63"/>
      <c r="M945" s="63"/>
      <c r="N945" s="63"/>
      <c r="O945" s="68"/>
      <c r="P945" s="63"/>
      <c r="Q945" s="63"/>
      <c r="R945" s="63"/>
      <c r="S945" s="69"/>
      <c r="T945" s="70"/>
      <c r="U945" s="63"/>
    </row>
    <row r="946" spans="5:21" ht="15.75" customHeight="1" x14ac:dyDescent="0.3">
      <c r="E946" s="63"/>
      <c r="F946" s="72"/>
      <c r="H946" s="63"/>
      <c r="I946" s="68"/>
      <c r="J946" s="63"/>
      <c r="K946" s="63"/>
      <c r="L946" s="63"/>
      <c r="M946" s="63"/>
      <c r="N946" s="63"/>
      <c r="O946" s="68"/>
      <c r="P946" s="63"/>
      <c r="Q946" s="63"/>
      <c r="R946" s="63"/>
      <c r="S946" s="69"/>
      <c r="T946" s="70"/>
      <c r="U946" s="63"/>
    </row>
    <row r="947" spans="5:21" ht="15.75" customHeight="1" x14ac:dyDescent="0.3">
      <c r="E947" s="63"/>
      <c r="F947" s="72"/>
      <c r="H947" s="63"/>
      <c r="I947" s="68"/>
      <c r="J947" s="63"/>
      <c r="K947" s="63"/>
      <c r="L947" s="63"/>
      <c r="M947" s="63"/>
      <c r="N947" s="63"/>
      <c r="O947" s="68"/>
      <c r="P947" s="63"/>
      <c r="Q947" s="63"/>
      <c r="R947" s="63"/>
      <c r="S947" s="69"/>
      <c r="T947" s="70"/>
      <c r="U947" s="63"/>
    </row>
    <row r="948" spans="5:21" ht="15.75" customHeight="1" x14ac:dyDescent="0.3">
      <c r="E948" s="63"/>
      <c r="F948" s="72"/>
      <c r="H948" s="63"/>
      <c r="I948" s="68"/>
      <c r="J948" s="63"/>
      <c r="K948" s="63"/>
      <c r="L948" s="63"/>
      <c r="M948" s="63"/>
      <c r="N948" s="63"/>
      <c r="O948" s="68"/>
      <c r="P948" s="63"/>
      <c r="Q948" s="63"/>
      <c r="R948" s="63"/>
      <c r="S948" s="69"/>
      <c r="T948" s="70"/>
      <c r="U948" s="63"/>
    </row>
    <row r="949" spans="5:21" ht="15.75" customHeight="1" x14ac:dyDescent="0.3">
      <c r="E949" s="63"/>
      <c r="F949" s="72"/>
      <c r="H949" s="63"/>
      <c r="I949" s="68"/>
      <c r="J949" s="63"/>
      <c r="K949" s="63"/>
      <c r="L949" s="63"/>
      <c r="M949" s="63"/>
      <c r="N949" s="63"/>
      <c r="O949" s="68"/>
      <c r="P949" s="63"/>
      <c r="Q949" s="63"/>
      <c r="R949" s="63"/>
      <c r="S949" s="69"/>
      <c r="T949" s="70"/>
      <c r="U949" s="63"/>
    </row>
    <row r="950" spans="5:21" ht="15.75" customHeight="1" x14ac:dyDescent="0.3">
      <c r="E950" s="63"/>
      <c r="F950" s="72"/>
      <c r="H950" s="63"/>
      <c r="I950" s="68"/>
      <c r="J950" s="63"/>
      <c r="K950" s="63"/>
      <c r="L950" s="63"/>
      <c r="M950" s="63"/>
      <c r="N950" s="63"/>
      <c r="O950" s="68"/>
      <c r="P950" s="63"/>
      <c r="Q950" s="63"/>
      <c r="R950" s="63"/>
      <c r="S950" s="69"/>
      <c r="T950" s="70"/>
      <c r="U950" s="63"/>
    </row>
    <row r="951" spans="5:21" ht="15.75" customHeight="1" x14ac:dyDescent="0.3">
      <c r="E951" s="63"/>
      <c r="F951" s="72"/>
      <c r="H951" s="63"/>
      <c r="I951" s="68"/>
      <c r="J951" s="63"/>
      <c r="K951" s="63"/>
      <c r="L951" s="63"/>
      <c r="M951" s="63"/>
      <c r="N951" s="63"/>
      <c r="O951" s="68"/>
      <c r="P951" s="63"/>
      <c r="Q951" s="63"/>
      <c r="R951" s="63"/>
      <c r="S951" s="69"/>
      <c r="T951" s="70"/>
      <c r="U951" s="63"/>
    </row>
    <row r="952" spans="5:21" ht="15.75" customHeight="1" x14ac:dyDescent="0.3">
      <c r="E952" s="63"/>
      <c r="F952" s="72"/>
      <c r="H952" s="63"/>
      <c r="I952" s="68"/>
      <c r="J952" s="63"/>
      <c r="K952" s="63"/>
      <c r="L952" s="63"/>
      <c r="M952" s="63"/>
      <c r="N952" s="63"/>
      <c r="O952" s="68"/>
      <c r="P952" s="63"/>
      <c r="Q952" s="63"/>
      <c r="R952" s="63"/>
      <c r="S952" s="69"/>
      <c r="T952" s="70"/>
      <c r="U952" s="63"/>
    </row>
    <row r="953" spans="5:21" ht="15.75" customHeight="1" x14ac:dyDescent="0.3">
      <c r="E953" s="63"/>
      <c r="F953" s="72"/>
      <c r="H953" s="63"/>
      <c r="I953" s="68"/>
      <c r="J953" s="63"/>
      <c r="K953" s="63"/>
      <c r="L953" s="63"/>
      <c r="M953" s="63"/>
      <c r="N953" s="63"/>
      <c r="O953" s="68"/>
      <c r="P953" s="63"/>
      <c r="Q953" s="63"/>
      <c r="R953" s="63"/>
      <c r="S953" s="69"/>
      <c r="T953" s="70"/>
      <c r="U953" s="63"/>
    </row>
    <row r="954" spans="5:21" ht="15.75" customHeight="1" x14ac:dyDescent="0.3">
      <c r="E954" s="63"/>
      <c r="F954" s="72"/>
      <c r="H954" s="63"/>
      <c r="I954" s="68"/>
      <c r="J954" s="63"/>
      <c r="K954" s="63"/>
      <c r="L954" s="63"/>
      <c r="M954" s="63"/>
      <c r="N954" s="63"/>
      <c r="O954" s="68"/>
      <c r="P954" s="63"/>
      <c r="Q954" s="63"/>
      <c r="R954" s="63"/>
      <c r="S954" s="69"/>
      <c r="T954" s="70"/>
      <c r="U954" s="63"/>
    </row>
    <row r="955" spans="5:21" ht="15.75" customHeight="1" x14ac:dyDescent="0.3">
      <c r="E955" s="63"/>
      <c r="F955" s="72"/>
      <c r="H955" s="63"/>
      <c r="I955" s="68"/>
      <c r="J955" s="63"/>
      <c r="K955" s="63"/>
      <c r="L955" s="63"/>
      <c r="M955" s="63"/>
      <c r="N955" s="63"/>
      <c r="O955" s="68"/>
      <c r="P955" s="63"/>
      <c r="Q955" s="63"/>
      <c r="R955" s="63"/>
      <c r="S955" s="69"/>
      <c r="T955" s="70"/>
      <c r="U955" s="63"/>
    </row>
    <row r="956" spans="5:21" ht="15.75" customHeight="1" x14ac:dyDescent="0.3">
      <c r="E956" s="63"/>
      <c r="F956" s="72"/>
      <c r="H956" s="63"/>
      <c r="I956" s="68"/>
      <c r="J956" s="63"/>
      <c r="K956" s="63"/>
      <c r="L956" s="63"/>
      <c r="M956" s="63"/>
      <c r="N956" s="63"/>
      <c r="O956" s="68"/>
      <c r="P956" s="63"/>
      <c r="Q956" s="63"/>
      <c r="R956" s="63"/>
      <c r="S956" s="69"/>
      <c r="T956" s="70"/>
      <c r="U956" s="63"/>
    </row>
    <row r="957" spans="5:21" ht="15.75" customHeight="1" x14ac:dyDescent="0.3">
      <c r="E957" s="63"/>
      <c r="F957" s="72"/>
      <c r="H957" s="63"/>
      <c r="I957" s="68"/>
      <c r="J957" s="63"/>
      <c r="K957" s="63"/>
      <c r="L957" s="63"/>
      <c r="M957" s="63"/>
      <c r="N957" s="63"/>
      <c r="O957" s="68"/>
      <c r="P957" s="63"/>
      <c r="Q957" s="63"/>
      <c r="R957" s="63"/>
      <c r="S957" s="69"/>
      <c r="T957" s="70"/>
      <c r="U957" s="63"/>
    </row>
    <row r="958" spans="5:21" ht="15.75" customHeight="1" x14ac:dyDescent="0.3">
      <c r="E958" s="63"/>
      <c r="F958" s="72"/>
      <c r="H958" s="63"/>
      <c r="R958" s="63"/>
      <c r="S958" s="69"/>
      <c r="T958" s="70"/>
      <c r="U958" s="63"/>
    </row>
    <row r="959" spans="5:21" ht="15.75" customHeight="1" x14ac:dyDescent="0.3">
      <c r="E959" s="63"/>
      <c r="F959" s="72"/>
      <c r="H959" s="63"/>
      <c r="R959" s="63"/>
      <c r="S959" s="69"/>
      <c r="T959" s="70"/>
      <c r="U959" s="63"/>
    </row>
    <row r="960" spans="5:21" ht="15.75" customHeight="1" x14ac:dyDescent="0.3">
      <c r="E960" s="63"/>
      <c r="F960" s="72"/>
      <c r="H960" s="63"/>
      <c r="R960" s="63"/>
      <c r="S960" s="69"/>
      <c r="T960" s="70"/>
      <c r="U960" s="63"/>
    </row>
    <row r="961" spans="5:21" ht="15.75" customHeight="1" x14ac:dyDescent="0.3">
      <c r="E961" s="63"/>
      <c r="F961" s="72"/>
      <c r="H961" s="63"/>
      <c r="R961" s="63"/>
      <c r="S961" s="69"/>
      <c r="T961" s="70"/>
      <c r="U961" s="63"/>
    </row>
    <row r="962" spans="5:21" ht="15.75" customHeight="1" x14ac:dyDescent="0.3">
      <c r="E962" s="63"/>
      <c r="F962" s="72"/>
      <c r="H962" s="63"/>
      <c r="R962" s="63"/>
      <c r="S962" s="69"/>
      <c r="T962" s="70"/>
      <c r="U962" s="63"/>
    </row>
    <row r="963" spans="5:21" ht="15.75" customHeight="1" x14ac:dyDescent="0.3">
      <c r="E963" s="63"/>
      <c r="F963" s="72"/>
      <c r="H963" s="63"/>
      <c r="R963" s="63"/>
      <c r="S963" s="69"/>
      <c r="T963" s="70"/>
      <c r="U963" s="63"/>
    </row>
    <row r="964" spans="5:21" ht="15.75" customHeight="1" x14ac:dyDescent="0.3">
      <c r="E964" s="63"/>
      <c r="F964" s="72"/>
      <c r="H964" s="63"/>
      <c r="R964" s="63"/>
      <c r="S964" s="69"/>
      <c r="T964" s="70"/>
      <c r="U964" s="63"/>
    </row>
    <row r="965" spans="5:21" ht="15.75" customHeight="1" x14ac:dyDescent="0.3">
      <c r="E965" s="63"/>
      <c r="F965" s="72"/>
      <c r="H965" s="63"/>
      <c r="R965" s="63"/>
      <c r="S965" s="69"/>
      <c r="T965" s="70"/>
      <c r="U965" s="63"/>
    </row>
    <row r="966" spans="5:21" ht="15.75" customHeight="1" x14ac:dyDescent="0.3">
      <c r="E966" s="63"/>
      <c r="F966" s="72"/>
      <c r="H966" s="63"/>
      <c r="R966" s="63"/>
      <c r="S966" s="69"/>
      <c r="T966" s="70"/>
      <c r="U966" s="63"/>
    </row>
    <row r="967" spans="5:21" ht="15.75" customHeight="1" x14ac:dyDescent="0.3">
      <c r="E967" s="63"/>
      <c r="F967" s="72"/>
      <c r="H967" s="63"/>
      <c r="R967" s="63"/>
      <c r="S967" s="69"/>
      <c r="T967" s="70"/>
      <c r="U967" s="63"/>
    </row>
    <row r="968" spans="5:21" ht="15.75" customHeight="1" x14ac:dyDescent="0.3">
      <c r="H968" s="63"/>
      <c r="R968" s="63"/>
      <c r="S968" s="69"/>
      <c r="T968" s="70"/>
      <c r="U968" s="63"/>
    </row>
    <row r="969" spans="5:21" ht="15.75" customHeight="1" x14ac:dyDescent="0.3">
      <c r="H969" s="63"/>
      <c r="R969" s="63"/>
      <c r="S969" s="69"/>
      <c r="T969" s="70"/>
      <c r="U969" s="63"/>
    </row>
  </sheetData>
  <mergeCells count="21">
    <mergeCell ref="J3:J5"/>
    <mergeCell ref="K3:K5"/>
    <mergeCell ref="L3:L5"/>
    <mergeCell ref="M3:M5"/>
    <mergeCell ref="O3:O5"/>
    <mergeCell ref="I1:Q1"/>
    <mergeCell ref="B12:E12"/>
    <mergeCell ref="B33:C33"/>
    <mergeCell ref="A1:F1"/>
    <mergeCell ref="A9:D9"/>
    <mergeCell ref="D4:D5"/>
    <mergeCell ref="D7:D8"/>
    <mergeCell ref="C3:C5"/>
    <mergeCell ref="C6:C8"/>
    <mergeCell ref="B3:B8"/>
    <mergeCell ref="I9:N9"/>
    <mergeCell ref="M6:M8"/>
    <mergeCell ref="L6:L8"/>
    <mergeCell ref="K6:K8"/>
    <mergeCell ref="J6:J8"/>
    <mergeCell ref="O6:O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CC001-5318-4F97-A575-609FF605145D}">
  <dimension ref="A2:J35"/>
  <sheetViews>
    <sheetView workbookViewId="0">
      <selection activeCell="C23" sqref="C23"/>
    </sheetView>
  </sheetViews>
  <sheetFormatPr defaultRowHeight="14.25" x14ac:dyDescent="0.2"/>
  <cols>
    <col min="1" max="1" width="5.75" bestFit="1" customWidth="1"/>
    <col min="2" max="2" width="35.125" bestFit="1" customWidth="1"/>
    <col min="3" max="3" width="14.625" bestFit="1" customWidth="1"/>
    <col min="4" max="5" width="10.875" bestFit="1" customWidth="1"/>
  </cols>
  <sheetData>
    <row r="2" spans="1:3" ht="16.5" x14ac:dyDescent="0.2">
      <c r="A2" s="36" t="s">
        <v>25</v>
      </c>
      <c r="B2" s="77" t="s">
        <v>38</v>
      </c>
      <c r="C2" s="132" t="s">
        <v>107</v>
      </c>
    </row>
    <row r="3" spans="1:3" ht="16.5" x14ac:dyDescent="0.3">
      <c r="A3" s="12">
        <v>1</v>
      </c>
      <c r="B3" s="12" t="s">
        <v>211</v>
      </c>
      <c r="C3" s="78">
        <v>3000000</v>
      </c>
    </row>
    <row r="4" spans="1:3" ht="16.5" x14ac:dyDescent="0.3">
      <c r="A4" s="12">
        <v>2</v>
      </c>
      <c r="B4" s="12" t="s">
        <v>212</v>
      </c>
      <c r="C4" s="78">
        <v>1600000</v>
      </c>
    </row>
    <row r="5" spans="1:3" ht="16.5" x14ac:dyDescent="0.3">
      <c r="A5" s="12">
        <v>3</v>
      </c>
      <c r="B5" s="12" t="s">
        <v>213</v>
      </c>
      <c r="C5" s="78">
        <v>6900000</v>
      </c>
    </row>
    <row r="6" spans="1:3" ht="16.5" x14ac:dyDescent="0.3">
      <c r="A6" s="12">
        <v>4</v>
      </c>
      <c r="B6" s="12" t="s">
        <v>214</v>
      </c>
      <c r="C6" s="78">
        <v>2400000</v>
      </c>
    </row>
    <row r="7" spans="1:3" ht="16.5" x14ac:dyDescent="0.3">
      <c r="A7" s="12">
        <v>5</v>
      </c>
      <c r="B7" s="12" t="s">
        <v>215</v>
      </c>
      <c r="C7" s="78">
        <v>800000</v>
      </c>
    </row>
    <row r="8" spans="1:3" ht="16.5" x14ac:dyDescent="0.3">
      <c r="A8" s="12">
        <v>6</v>
      </c>
      <c r="B8" s="12" t="s">
        <v>216</v>
      </c>
      <c r="C8" s="78">
        <v>300000</v>
      </c>
    </row>
    <row r="9" spans="1:3" ht="16.5" x14ac:dyDescent="0.3">
      <c r="A9" s="12">
        <v>7</v>
      </c>
      <c r="B9" s="12" t="s">
        <v>217</v>
      </c>
      <c r="C9" s="78">
        <v>2900000</v>
      </c>
    </row>
    <row r="10" spans="1:3" ht="16.5" x14ac:dyDescent="0.3">
      <c r="A10" s="12">
        <v>8</v>
      </c>
      <c r="B10" s="12" t="s">
        <v>218</v>
      </c>
      <c r="C10" s="78">
        <v>28000000</v>
      </c>
    </row>
    <row r="11" spans="1:3" ht="16.5" x14ac:dyDescent="0.3">
      <c r="A11" s="12">
        <v>9</v>
      </c>
      <c r="B11" s="12" t="s">
        <v>219</v>
      </c>
      <c r="C11" s="78">
        <v>100000</v>
      </c>
    </row>
    <row r="12" spans="1:3" ht="16.5" x14ac:dyDescent="0.3">
      <c r="A12" s="12">
        <v>10</v>
      </c>
      <c r="B12" s="12" t="s">
        <v>220</v>
      </c>
      <c r="C12" s="78">
        <v>2900000</v>
      </c>
    </row>
    <row r="13" spans="1:3" ht="16.5" x14ac:dyDescent="0.3">
      <c r="A13" s="12">
        <v>11</v>
      </c>
      <c r="B13" s="12" t="s">
        <v>221</v>
      </c>
      <c r="C13" s="78">
        <v>500000</v>
      </c>
    </row>
    <row r="14" spans="1:3" ht="16.5" x14ac:dyDescent="0.3">
      <c r="A14" s="12">
        <v>12</v>
      </c>
      <c r="B14" s="12" t="s">
        <v>222</v>
      </c>
      <c r="C14" s="78">
        <v>5100000</v>
      </c>
    </row>
    <row r="15" spans="1:3" ht="16.5" x14ac:dyDescent="0.3">
      <c r="A15" s="12">
        <v>13</v>
      </c>
      <c r="B15" s="12" t="s">
        <v>223</v>
      </c>
      <c r="C15" s="78">
        <v>300000</v>
      </c>
    </row>
    <row r="16" spans="1:3" ht="16.5" x14ac:dyDescent="0.3">
      <c r="A16" s="313" t="s">
        <v>40</v>
      </c>
      <c r="B16" s="314"/>
      <c r="C16" s="23">
        <f>SUM(C3:C15)</f>
        <v>54800000</v>
      </c>
    </row>
    <row r="19" spans="1:10" ht="16.5" x14ac:dyDescent="0.3">
      <c r="A19" s="14"/>
      <c r="B19" s="14"/>
      <c r="C19" s="14"/>
      <c r="D19" s="14"/>
      <c r="E19" s="14"/>
      <c r="F19" s="14"/>
      <c r="G19" s="14"/>
      <c r="H19" s="14"/>
      <c r="I19" s="14"/>
      <c r="J19" s="14"/>
    </row>
    <row r="20" spans="1:10" ht="16.5" x14ac:dyDescent="0.3">
      <c r="A20" s="14"/>
      <c r="B20" s="14"/>
      <c r="C20" s="75"/>
      <c r="D20" s="75"/>
      <c r="E20" s="75"/>
      <c r="F20" s="75"/>
      <c r="G20" s="14"/>
      <c r="H20" s="14"/>
      <c r="I20" s="14"/>
      <c r="J20" s="14"/>
    </row>
    <row r="21" spans="1:10" ht="16.5" x14ac:dyDescent="0.3">
      <c r="A21" s="14"/>
      <c r="B21" s="14"/>
      <c r="C21" s="75"/>
      <c r="D21" s="75"/>
      <c r="E21" s="75"/>
      <c r="F21" s="75"/>
      <c r="G21" s="14"/>
      <c r="H21" s="14"/>
      <c r="I21" s="14"/>
      <c r="J21" s="14"/>
    </row>
    <row r="22" spans="1:10" ht="16.5" x14ac:dyDescent="0.3">
      <c r="A22" s="14"/>
      <c r="B22" s="14"/>
      <c r="C22" s="75"/>
      <c r="D22" s="75"/>
      <c r="E22" s="75"/>
      <c r="F22" s="75"/>
      <c r="G22" s="14"/>
      <c r="H22" s="14"/>
      <c r="I22" s="14"/>
      <c r="J22" s="14"/>
    </row>
    <row r="23" spans="1:10" ht="16.5" x14ac:dyDescent="0.3">
      <c r="A23" s="14"/>
      <c r="B23" s="14"/>
      <c r="C23" s="75"/>
      <c r="D23" s="75"/>
      <c r="E23" s="75"/>
      <c r="F23" s="75"/>
      <c r="G23" s="14"/>
      <c r="H23" s="14"/>
      <c r="I23" s="14"/>
      <c r="J23" s="14"/>
    </row>
    <row r="24" spans="1:10" ht="16.5" x14ac:dyDescent="0.3">
      <c r="A24" s="14"/>
      <c r="B24" s="14"/>
      <c r="C24" s="75"/>
      <c r="D24" s="75"/>
      <c r="E24" s="75"/>
      <c r="F24" s="75"/>
      <c r="G24" s="14"/>
      <c r="H24" s="14"/>
      <c r="I24" s="14"/>
      <c r="J24" s="14"/>
    </row>
    <row r="25" spans="1:10" ht="16.5" x14ac:dyDescent="0.3">
      <c r="A25" s="14"/>
      <c r="B25" s="14"/>
      <c r="C25" s="75"/>
      <c r="D25" s="75"/>
      <c r="E25" s="75"/>
      <c r="F25" s="75"/>
      <c r="G25" s="14"/>
      <c r="H25" s="14"/>
      <c r="I25" s="14"/>
      <c r="J25" s="14"/>
    </row>
    <row r="26" spans="1:10" ht="16.5" x14ac:dyDescent="0.3">
      <c r="A26" s="14"/>
      <c r="B26" s="14"/>
      <c r="C26" s="75"/>
      <c r="D26" s="75"/>
      <c r="E26" s="75"/>
      <c r="F26" s="75"/>
      <c r="G26" s="14"/>
      <c r="H26" s="14"/>
      <c r="I26" s="14"/>
      <c r="J26" s="14"/>
    </row>
    <row r="27" spans="1:10" ht="16.5" x14ac:dyDescent="0.3">
      <c r="A27" s="14"/>
      <c r="B27" s="14"/>
      <c r="C27" s="75"/>
      <c r="D27" s="75"/>
      <c r="E27" s="75"/>
      <c r="F27" s="75"/>
      <c r="G27" s="14"/>
      <c r="H27" s="14"/>
      <c r="I27" s="14"/>
      <c r="J27" s="14"/>
    </row>
    <row r="28" spans="1:10" ht="16.5" x14ac:dyDescent="0.3">
      <c r="A28" s="14"/>
      <c r="B28" s="14"/>
      <c r="C28" s="75"/>
      <c r="D28" s="75"/>
      <c r="E28" s="75"/>
      <c r="F28" s="75"/>
      <c r="G28" s="14"/>
      <c r="H28" s="14"/>
      <c r="I28" s="14"/>
      <c r="J28" s="14"/>
    </row>
    <row r="29" spans="1:10" ht="16.5" x14ac:dyDescent="0.3">
      <c r="A29" s="14"/>
      <c r="B29" s="14"/>
      <c r="C29" s="75"/>
      <c r="D29" s="75"/>
      <c r="E29" s="75"/>
      <c r="F29" s="75"/>
      <c r="G29" s="14"/>
      <c r="H29" s="14"/>
      <c r="I29" s="14"/>
      <c r="J29" s="14"/>
    </row>
    <row r="30" spans="1:10" ht="16.5" x14ac:dyDescent="0.3">
      <c r="A30" s="14"/>
      <c r="B30" s="14"/>
      <c r="C30" s="75"/>
      <c r="D30" s="75"/>
      <c r="E30" s="75"/>
      <c r="F30" s="75"/>
      <c r="G30" s="14"/>
      <c r="H30" s="14"/>
      <c r="I30" s="14"/>
      <c r="J30" s="14"/>
    </row>
    <row r="31" spans="1:10" ht="16.5" x14ac:dyDescent="0.3">
      <c r="A31" s="14"/>
      <c r="B31" s="14"/>
      <c r="C31" s="75"/>
      <c r="D31" s="75"/>
      <c r="E31" s="75"/>
      <c r="F31" s="75"/>
      <c r="G31" s="14"/>
      <c r="H31" s="14"/>
      <c r="I31" s="14"/>
      <c r="J31" s="14"/>
    </row>
    <row r="32" spans="1:10" ht="16.5" x14ac:dyDescent="0.3">
      <c r="A32" s="14"/>
      <c r="B32" s="14"/>
      <c r="C32" s="75"/>
      <c r="D32" s="75"/>
      <c r="E32" s="75"/>
      <c r="F32" s="75"/>
      <c r="G32" s="14"/>
      <c r="H32" s="14"/>
      <c r="I32" s="14"/>
      <c r="J32" s="14"/>
    </row>
    <row r="33" spans="1:10" ht="16.5" x14ac:dyDescent="0.3">
      <c r="A33" s="14"/>
      <c r="B33" s="14"/>
      <c r="C33" s="14"/>
      <c r="D33" s="14"/>
      <c r="E33" s="14"/>
      <c r="F33" s="14"/>
      <c r="G33" s="14"/>
      <c r="H33" s="14"/>
      <c r="I33" s="14"/>
      <c r="J33" s="14"/>
    </row>
    <row r="34" spans="1:10" ht="16.5" x14ac:dyDescent="0.3">
      <c r="A34" s="14"/>
      <c r="B34" s="14"/>
      <c r="C34" s="14"/>
      <c r="D34" s="14"/>
      <c r="E34" s="14"/>
      <c r="F34" s="14"/>
      <c r="G34" s="14"/>
      <c r="H34" s="14"/>
      <c r="I34" s="14"/>
      <c r="J34" s="14"/>
    </row>
    <row r="35" spans="1:10" ht="16.5" x14ac:dyDescent="0.3">
      <c r="A35" s="14"/>
      <c r="B35" s="14"/>
      <c r="C35" s="14"/>
      <c r="D35" s="14"/>
      <c r="E35" s="14"/>
      <c r="F35" s="14"/>
      <c r="G35" s="14"/>
      <c r="H35" s="14"/>
      <c r="I35" s="14"/>
      <c r="J35" s="14"/>
    </row>
  </sheetData>
  <mergeCells count="1">
    <mergeCell ref="A16:B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9"/>
  <sheetViews>
    <sheetView zoomScaleNormal="100" workbookViewId="0">
      <selection activeCell="F30" sqref="F30"/>
    </sheetView>
  </sheetViews>
  <sheetFormatPr defaultColWidth="12.625" defaultRowHeight="15" customHeight="1" x14ac:dyDescent="0.3"/>
  <cols>
    <col min="1" max="1" width="4.375" style="14" customWidth="1"/>
    <col min="2" max="2" width="13.375" style="14" bestFit="1" customWidth="1"/>
    <col min="3" max="3" width="11.25" style="14" bestFit="1" customWidth="1"/>
    <col min="4" max="4" width="16.5" style="14" customWidth="1"/>
    <col min="5" max="5" width="10.875" style="14" customWidth="1"/>
    <col min="6" max="6" width="12.75" style="14" bestFit="1" customWidth="1"/>
    <col min="7" max="7" width="10.875" style="14" bestFit="1" customWidth="1"/>
    <col min="8" max="8" width="13" style="14" bestFit="1" customWidth="1"/>
    <col min="9" max="16384" width="12.625" style="14"/>
  </cols>
  <sheetData>
    <row r="1" spans="1:8" s="18" customFormat="1" ht="33" x14ac:dyDescent="0.2">
      <c r="A1" s="16" t="s">
        <v>25</v>
      </c>
      <c r="B1" s="16" t="s">
        <v>31</v>
      </c>
      <c r="C1" s="17" t="s">
        <v>46</v>
      </c>
      <c r="D1" s="17" t="s">
        <v>59</v>
      </c>
      <c r="E1" s="17" t="s">
        <v>60</v>
      </c>
      <c r="F1" s="17" t="s">
        <v>47</v>
      </c>
      <c r="G1" s="17" t="s">
        <v>110</v>
      </c>
    </row>
    <row r="2" spans="1:8" s="18" customFormat="1" ht="16.5" x14ac:dyDescent="0.3">
      <c r="A2" s="12">
        <v>1</v>
      </c>
      <c r="B2" s="12" t="s">
        <v>203</v>
      </c>
      <c r="C2" s="13">
        <v>0</v>
      </c>
      <c r="D2" s="13">
        <v>18.399999999999999</v>
      </c>
      <c r="E2" s="13">
        <f>66.85+94.59+10.97</f>
        <v>172.41</v>
      </c>
      <c r="F2" s="13">
        <f t="shared" ref="F2:F25" si="0">SUM(C2:E2)</f>
        <v>190.81</v>
      </c>
      <c r="G2" s="13">
        <f t="shared" ref="G2:G25" si="1">F2*10.764</f>
        <v>2053.8788399999999</v>
      </c>
    </row>
    <row r="3" spans="1:8" ht="15" customHeight="1" x14ac:dyDescent="0.3">
      <c r="A3" s="12">
        <v>2</v>
      </c>
      <c r="B3" s="12" t="s">
        <v>89</v>
      </c>
      <c r="C3" s="13">
        <v>0</v>
      </c>
      <c r="D3" s="13">
        <v>96.25</v>
      </c>
      <c r="E3" s="13">
        <f>272.63+390.53+51.93+2.29</f>
        <v>717.37999999999988</v>
      </c>
      <c r="F3" s="13">
        <f t="shared" si="0"/>
        <v>813.62999999999988</v>
      </c>
      <c r="G3" s="13">
        <f t="shared" si="1"/>
        <v>8757.9133199999978</v>
      </c>
    </row>
    <row r="4" spans="1:8" ht="15" customHeight="1" x14ac:dyDescent="0.3">
      <c r="A4" s="12">
        <v>3</v>
      </c>
      <c r="B4" s="12" t="s">
        <v>191</v>
      </c>
      <c r="C4" s="13">
        <v>0</v>
      </c>
      <c r="D4" s="13">
        <v>57.51</v>
      </c>
      <c r="E4" s="13">
        <f>214.19+492.23</f>
        <v>706.42000000000007</v>
      </c>
      <c r="F4" s="13">
        <f t="shared" si="0"/>
        <v>763.93000000000006</v>
      </c>
      <c r="G4" s="13">
        <f t="shared" si="1"/>
        <v>8222.9425200000005</v>
      </c>
    </row>
    <row r="5" spans="1:8" ht="15" customHeight="1" x14ac:dyDescent="0.3">
      <c r="A5" s="12">
        <v>4</v>
      </c>
      <c r="B5" s="12" t="s">
        <v>192</v>
      </c>
      <c r="C5" s="13">
        <v>0</v>
      </c>
      <c r="D5" s="13">
        <v>57.51</v>
      </c>
      <c r="E5" s="13">
        <f>214.19+526.78</f>
        <v>740.97</v>
      </c>
      <c r="F5" s="13">
        <f t="shared" si="0"/>
        <v>798.48</v>
      </c>
      <c r="G5" s="13">
        <f t="shared" si="1"/>
        <v>8594.8387199999997</v>
      </c>
    </row>
    <row r="6" spans="1:8" ht="15" customHeight="1" x14ac:dyDescent="0.3">
      <c r="A6" s="12">
        <v>5</v>
      </c>
      <c r="B6" s="12" t="s">
        <v>193</v>
      </c>
      <c r="C6" s="13">
        <v>0</v>
      </c>
      <c r="D6" s="13">
        <v>57.51</v>
      </c>
      <c r="E6" s="13">
        <f>214.19+526.78</f>
        <v>740.97</v>
      </c>
      <c r="F6" s="13">
        <f t="shared" si="0"/>
        <v>798.48</v>
      </c>
      <c r="G6" s="13">
        <f t="shared" si="1"/>
        <v>8594.8387199999997</v>
      </c>
    </row>
    <row r="7" spans="1:8" ht="15" customHeight="1" x14ac:dyDescent="0.3">
      <c r="A7" s="12">
        <v>6</v>
      </c>
      <c r="B7" s="12" t="s">
        <v>194</v>
      </c>
      <c r="C7" s="13">
        <v>0</v>
      </c>
      <c r="D7" s="13">
        <v>56.89</v>
      </c>
      <c r="E7" s="13">
        <f>163.84+577.74</f>
        <v>741.58</v>
      </c>
      <c r="F7" s="13">
        <f t="shared" si="0"/>
        <v>798.47</v>
      </c>
      <c r="G7" s="13">
        <f t="shared" si="1"/>
        <v>8594.7310799999996</v>
      </c>
    </row>
    <row r="8" spans="1:8" ht="15" customHeight="1" x14ac:dyDescent="0.3">
      <c r="A8" s="12">
        <v>7</v>
      </c>
      <c r="B8" s="12" t="s">
        <v>195</v>
      </c>
      <c r="C8" s="13">
        <v>191.07</v>
      </c>
      <c r="D8" s="13">
        <v>55.73</v>
      </c>
      <c r="E8" s="13">
        <f>88.24+21.35</f>
        <v>109.59</v>
      </c>
      <c r="F8" s="13">
        <f t="shared" si="0"/>
        <v>356.39</v>
      </c>
      <c r="G8" s="13">
        <f t="shared" si="1"/>
        <v>3836.1819599999994</v>
      </c>
    </row>
    <row r="9" spans="1:8" ht="15" customHeight="1" x14ac:dyDescent="0.3">
      <c r="A9" s="12">
        <v>8</v>
      </c>
      <c r="B9" s="12" t="s">
        <v>83</v>
      </c>
      <c r="C9" s="13">
        <v>303.75</v>
      </c>
      <c r="D9" s="13">
        <v>53.36</v>
      </c>
      <c r="E9" s="13">
        <v>0</v>
      </c>
      <c r="F9" s="13">
        <f t="shared" si="0"/>
        <v>357.11</v>
      </c>
      <c r="G9" s="13">
        <f t="shared" si="1"/>
        <v>3843.9320399999997</v>
      </c>
    </row>
    <row r="10" spans="1:8" ht="15" customHeight="1" x14ac:dyDescent="0.3">
      <c r="A10" s="12">
        <v>9</v>
      </c>
      <c r="B10" s="12" t="s">
        <v>84</v>
      </c>
      <c r="C10" s="13">
        <v>229.46</v>
      </c>
      <c r="D10" s="13">
        <v>52.98</v>
      </c>
      <c r="E10" s="13">
        <v>90.1</v>
      </c>
      <c r="F10" s="13">
        <f t="shared" si="0"/>
        <v>372.53999999999996</v>
      </c>
      <c r="G10" s="13">
        <f t="shared" si="1"/>
        <v>4010.0205599999995</v>
      </c>
    </row>
    <row r="11" spans="1:8" ht="15" customHeight="1" x14ac:dyDescent="0.3">
      <c r="A11" s="12">
        <v>10</v>
      </c>
      <c r="B11" s="12" t="s">
        <v>85</v>
      </c>
      <c r="C11" s="13">
        <v>322.31</v>
      </c>
      <c r="D11" s="13">
        <v>52.98</v>
      </c>
      <c r="E11" s="13">
        <v>0</v>
      </c>
      <c r="F11" s="13">
        <f t="shared" si="0"/>
        <v>375.29</v>
      </c>
      <c r="G11" s="13">
        <f t="shared" si="1"/>
        <v>4039.62156</v>
      </c>
    </row>
    <row r="12" spans="1:8" ht="15" customHeight="1" x14ac:dyDescent="0.3">
      <c r="A12" s="12">
        <v>11</v>
      </c>
      <c r="B12" s="12" t="s">
        <v>86</v>
      </c>
      <c r="C12" s="13">
        <v>329.15</v>
      </c>
      <c r="D12" s="13">
        <v>52.98</v>
      </c>
      <c r="E12" s="13">
        <v>0</v>
      </c>
      <c r="F12" s="13">
        <f t="shared" si="0"/>
        <v>382.13</v>
      </c>
      <c r="G12" s="13">
        <f t="shared" si="1"/>
        <v>4113.2473199999995</v>
      </c>
    </row>
    <row r="13" spans="1:8" ht="15" customHeight="1" x14ac:dyDescent="0.3">
      <c r="A13" s="12">
        <v>12</v>
      </c>
      <c r="B13" s="12" t="s">
        <v>87</v>
      </c>
      <c r="C13" s="13">
        <v>334.37</v>
      </c>
      <c r="D13" s="13">
        <v>52.98</v>
      </c>
      <c r="E13" s="13">
        <v>0</v>
      </c>
      <c r="F13" s="13">
        <f t="shared" si="0"/>
        <v>387.35</v>
      </c>
      <c r="G13" s="13">
        <f t="shared" si="1"/>
        <v>4169.4354000000003</v>
      </c>
    </row>
    <row r="14" spans="1:8" ht="15" customHeight="1" x14ac:dyDescent="0.3">
      <c r="A14" s="12">
        <v>13</v>
      </c>
      <c r="B14" s="12" t="s">
        <v>88</v>
      </c>
      <c r="C14" s="13">
        <v>340.13</v>
      </c>
      <c r="D14" s="13">
        <v>52.98</v>
      </c>
      <c r="E14" s="13">
        <v>0</v>
      </c>
      <c r="F14" s="13">
        <f t="shared" si="0"/>
        <v>393.11</v>
      </c>
      <c r="G14" s="13">
        <f t="shared" si="1"/>
        <v>4231.4360399999996</v>
      </c>
    </row>
    <row r="15" spans="1:8" ht="15" customHeight="1" x14ac:dyDescent="0.3">
      <c r="A15" s="12">
        <v>14</v>
      </c>
      <c r="B15" s="12" t="s">
        <v>108</v>
      </c>
      <c r="C15" s="13">
        <v>342.05</v>
      </c>
      <c r="D15" s="13">
        <v>52.98</v>
      </c>
      <c r="E15" s="13">
        <v>0</v>
      </c>
      <c r="F15" s="13">
        <f t="shared" si="0"/>
        <v>395.03000000000003</v>
      </c>
      <c r="G15" s="13">
        <f t="shared" si="1"/>
        <v>4252.1029200000003</v>
      </c>
      <c r="H15" s="21"/>
    </row>
    <row r="16" spans="1:8" ht="15" customHeight="1" x14ac:dyDescent="0.3">
      <c r="A16" s="12">
        <v>15</v>
      </c>
      <c r="B16" s="12" t="s">
        <v>109</v>
      </c>
      <c r="C16" s="13">
        <v>342.05</v>
      </c>
      <c r="D16" s="13">
        <v>52.98</v>
      </c>
      <c r="E16" s="13">
        <v>0</v>
      </c>
      <c r="F16" s="13">
        <f t="shared" si="0"/>
        <v>395.03000000000003</v>
      </c>
      <c r="G16" s="13">
        <f t="shared" si="1"/>
        <v>4252.1029200000003</v>
      </c>
    </row>
    <row r="17" spans="1:8" ht="15" customHeight="1" x14ac:dyDescent="0.3">
      <c r="A17" s="12">
        <v>16</v>
      </c>
      <c r="B17" s="12" t="s">
        <v>196</v>
      </c>
      <c r="C17" s="13">
        <v>196.72</v>
      </c>
      <c r="D17" s="13">
        <v>52.98</v>
      </c>
      <c r="E17" s="13">
        <f>78.39+66.92</f>
        <v>145.31</v>
      </c>
      <c r="F17" s="13">
        <f t="shared" si="0"/>
        <v>395.01</v>
      </c>
      <c r="G17" s="13">
        <f t="shared" si="1"/>
        <v>4251.8876399999999</v>
      </c>
    </row>
    <row r="18" spans="1:8" ht="15" customHeight="1" x14ac:dyDescent="0.3">
      <c r="A18" s="12">
        <v>17</v>
      </c>
      <c r="B18" s="12" t="s">
        <v>197</v>
      </c>
      <c r="C18" s="13">
        <v>342.05</v>
      </c>
      <c r="D18" s="13">
        <v>52.98</v>
      </c>
      <c r="E18" s="13"/>
      <c r="F18" s="13">
        <f t="shared" si="0"/>
        <v>395.03000000000003</v>
      </c>
      <c r="G18" s="13">
        <f t="shared" si="1"/>
        <v>4252.1029200000003</v>
      </c>
    </row>
    <row r="19" spans="1:8" ht="15" customHeight="1" x14ac:dyDescent="0.3">
      <c r="A19" s="12">
        <v>18</v>
      </c>
      <c r="B19" s="12" t="s">
        <v>198</v>
      </c>
      <c r="C19" s="13">
        <v>342.05</v>
      </c>
      <c r="D19" s="13">
        <v>52.98</v>
      </c>
      <c r="E19" s="13"/>
      <c r="F19" s="13">
        <f t="shared" si="0"/>
        <v>395.03000000000003</v>
      </c>
      <c r="G19" s="13">
        <f t="shared" si="1"/>
        <v>4252.1029200000003</v>
      </c>
    </row>
    <row r="20" spans="1:8" ht="15" customHeight="1" x14ac:dyDescent="0.3">
      <c r="A20" s="12">
        <v>19</v>
      </c>
      <c r="B20" s="12" t="s">
        <v>199</v>
      </c>
      <c r="C20" s="13">
        <v>342.05</v>
      </c>
      <c r="D20" s="13">
        <v>52.98</v>
      </c>
      <c r="E20" s="13"/>
      <c r="F20" s="13">
        <f t="shared" si="0"/>
        <v>395.03000000000003</v>
      </c>
      <c r="G20" s="13">
        <f t="shared" si="1"/>
        <v>4252.1029200000003</v>
      </c>
    </row>
    <row r="21" spans="1:8" ht="15" customHeight="1" x14ac:dyDescent="0.3">
      <c r="A21" s="12">
        <v>20</v>
      </c>
      <c r="B21" s="12" t="s">
        <v>200</v>
      </c>
      <c r="C21" s="13">
        <v>342.05</v>
      </c>
      <c r="D21" s="13">
        <v>52.98</v>
      </c>
      <c r="E21" s="13"/>
      <c r="F21" s="13">
        <f t="shared" si="0"/>
        <v>395.03000000000003</v>
      </c>
      <c r="G21" s="13">
        <f t="shared" si="1"/>
        <v>4252.1029200000003</v>
      </c>
    </row>
    <row r="22" spans="1:8" ht="15" customHeight="1" x14ac:dyDescent="0.3">
      <c r="A22" s="12">
        <v>21</v>
      </c>
      <c r="B22" s="12" t="s">
        <v>201</v>
      </c>
      <c r="C22" s="13">
        <v>342.05</v>
      </c>
      <c r="D22" s="13">
        <v>56.89</v>
      </c>
      <c r="E22" s="13"/>
      <c r="F22" s="13">
        <f t="shared" si="0"/>
        <v>398.94</v>
      </c>
      <c r="G22" s="13">
        <f t="shared" si="1"/>
        <v>4294.1901600000001</v>
      </c>
    </row>
    <row r="23" spans="1:8" ht="15" customHeight="1" x14ac:dyDescent="0.3">
      <c r="A23" s="12">
        <v>22</v>
      </c>
      <c r="B23" s="12" t="s">
        <v>202</v>
      </c>
      <c r="C23" s="13">
        <v>342.05</v>
      </c>
      <c r="D23" s="13">
        <v>56.89</v>
      </c>
      <c r="E23" s="13"/>
      <c r="F23" s="13">
        <f t="shared" ref="F23:F24" si="2">SUM(C23:E23)</f>
        <v>398.94</v>
      </c>
      <c r="G23" s="13">
        <f t="shared" ref="G23:G24" si="3">F23*10.764</f>
        <v>4294.1901600000001</v>
      </c>
    </row>
    <row r="24" spans="1:8" ht="15" customHeight="1" x14ac:dyDescent="0.3">
      <c r="A24" s="12">
        <v>23</v>
      </c>
      <c r="B24" s="12" t="s">
        <v>210</v>
      </c>
      <c r="C24" s="13">
        <v>342.05</v>
      </c>
      <c r="D24" s="13">
        <v>56.89</v>
      </c>
      <c r="E24" s="13"/>
      <c r="F24" s="13">
        <f t="shared" si="2"/>
        <v>398.94</v>
      </c>
      <c r="G24" s="13">
        <f t="shared" si="3"/>
        <v>4294.1901600000001</v>
      </c>
    </row>
    <row r="25" spans="1:8" ht="15" customHeight="1" x14ac:dyDescent="0.3">
      <c r="A25" s="12">
        <v>24</v>
      </c>
      <c r="B25" s="12" t="s">
        <v>36</v>
      </c>
      <c r="C25" s="13">
        <v>0</v>
      </c>
      <c r="D25" s="13">
        <v>56.89</v>
      </c>
      <c r="E25" s="13">
        <v>56.89</v>
      </c>
      <c r="F25" s="13">
        <f t="shared" si="0"/>
        <v>113.78</v>
      </c>
      <c r="G25" s="13">
        <f t="shared" si="1"/>
        <v>1224.72792</v>
      </c>
    </row>
    <row r="26" spans="1:8" ht="15" customHeight="1" x14ac:dyDescent="0.3">
      <c r="A26" s="315" t="s">
        <v>29</v>
      </c>
      <c r="B26" s="315"/>
      <c r="C26" s="22">
        <f>SUM(C2:C25)</f>
        <v>5325.4100000000008</v>
      </c>
      <c r="D26" s="22">
        <f t="shared" ref="D26:G26" si="4">SUM(D2:D25)</f>
        <v>1316.4800000000005</v>
      </c>
      <c r="E26" s="22">
        <f t="shared" si="4"/>
        <v>4221.6200000000008</v>
      </c>
      <c r="F26" s="22">
        <f t="shared" si="4"/>
        <v>10863.510000000004</v>
      </c>
      <c r="G26" s="22">
        <f t="shared" si="4"/>
        <v>116934.82164000002</v>
      </c>
      <c r="H26" s="21"/>
    </row>
    <row r="27" spans="1:8" ht="15" customHeight="1" x14ac:dyDescent="0.3">
      <c r="A27" s="315" t="s">
        <v>70</v>
      </c>
      <c r="B27" s="315"/>
      <c r="C27" s="315"/>
      <c r="D27" s="315"/>
      <c r="E27" s="315"/>
      <c r="F27" s="22">
        <v>0</v>
      </c>
      <c r="G27" s="75"/>
      <c r="H27" s="21"/>
    </row>
    <row r="28" spans="1:8" ht="15" customHeight="1" x14ac:dyDescent="0.3">
      <c r="F28" s="21">
        <v>27000</v>
      </c>
      <c r="G28" s="75"/>
      <c r="H28" s="21"/>
    </row>
    <row r="29" spans="1:8" ht="15" customHeight="1" x14ac:dyDescent="0.3">
      <c r="F29" s="21">
        <f>F26*F28</f>
        <v>293314770.00000012</v>
      </c>
      <c r="G29" s="75"/>
      <c r="H29" s="38"/>
    </row>
    <row r="30" spans="1:8" ht="15" customHeight="1" x14ac:dyDescent="0.3">
      <c r="F30" s="21"/>
      <c r="G30" s="75"/>
      <c r="H30" s="38"/>
    </row>
    <row r="31" spans="1:8" ht="15" customHeight="1" x14ac:dyDescent="0.3">
      <c r="F31" s="21">
        <v>0</v>
      </c>
      <c r="G31" s="21"/>
      <c r="H31" s="38"/>
    </row>
    <row r="32" spans="1:8" ht="15" customHeight="1" x14ac:dyDescent="0.3">
      <c r="F32" s="19">
        <f>F31*F27</f>
        <v>0</v>
      </c>
    </row>
    <row r="33" spans="6:8" ht="15" customHeight="1" x14ac:dyDescent="0.3">
      <c r="F33" s="21">
        <f>F29+F32+F30</f>
        <v>293314770.00000012</v>
      </c>
      <c r="G33" s="75"/>
      <c r="H33" s="75"/>
    </row>
    <row r="34" spans="6:8" ht="15" customHeight="1" x14ac:dyDescent="0.3">
      <c r="G34" s="21"/>
    </row>
    <row r="35" spans="6:8" ht="15" customHeight="1" x14ac:dyDescent="0.3">
      <c r="G35" s="21"/>
    </row>
    <row r="36" spans="6:8" ht="15" customHeight="1" x14ac:dyDescent="0.3">
      <c r="G36" s="21"/>
    </row>
    <row r="37" spans="6:8" ht="15" customHeight="1" x14ac:dyDescent="0.3">
      <c r="G37" s="21"/>
    </row>
    <row r="38" spans="6:8" ht="15" customHeight="1" x14ac:dyDescent="0.3">
      <c r="G38" s="21"/>
    </row>
    <row r="39" spans="6:8" ht="15" customHeight="1" x14ac:dyDescent="0.3">
      <c r="G39" s="21"/>
    </row>
  </sheetData>
  <mergeCells count="2">
    <mergeCell ref="A26:B26"/>
    <mergeCell ref="A27:E27"/>
  </mergeCells>
  <phoneticPr fontId="18" type="noConversion"/>
  <printOptions horizontalCentered="1" verticalCentered="1" gridLines="1"/>
  <pageMargins left="0.7" right="0.7" top="0.75" bottom="0.75" header="0" footer="0"/>
  <pageSetup paperSize="9"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03301-F46B-4A2F-A9D1-A9C74B8FD7C7}">
  <dimension ref="A1:WVS94"/>
  <sheetViews>
    <sheetView zoomScaleNormal="100" workbookViewId="0">
      <selection activeCell="E11" sqref="E11:E13"/>
    </sheetView>
  </sheetViews>
  <sheetFormatPr defaultRowHeight="16.5" x14ac:dyDescent="0.2"/>
  <cols>
    <col min="1" max="1" width="3.5" style="133" bestFit="1" customWidth="1"/>
    <col min="2" max="2" width="13.625" style="133" customWidth="1"/>
    <col min="3" max="3" width="11.875" style="133" bestFit="1" customWidth="1"/>
    <col min="4" max="4" width="11.375" style="133" bestFit="1" customWidth="1"/>
    <col min="5" max="5" width="5.75" style="133" bestFit="1" customWidth="1"/>
    <col min="6" max="6" width="5.75" style="133" customWidth="1"/>
    <col min="7" max="7" width="10.25" style="133" bestFit="1" customWidth="1"/>
    <col min="8" max="9" width="10.25" style="133" customWidth="1"/>
    <col min="10" max="10" width="12.125" style="133" bestFit="1" customWidth="1"/>
    <col min="11" max="11" width="12.375" style="133" bestFit="1" customWidth="1"/>
    <col min="12" max="12" width="13.625" style="133" bestFit="1" customWidth="1"/>
    <col min="13" max="13" width="15.25" style="133" bestFit="1" customWidth="1"/>
    <col min="14" max="14" width="38.375" style="133" bestFit="1" customWidth="1"/>
    <col min="15" max="15" width="10.25" style="133" bestFit="1" customWidth="1"/>
    <col min="16" max="16" width="11.125" style="133" bestFit="1" customWidth="1"/>
    <col min="17" max="17" width="12.75" style="133" bestFit="1" customWidth="1"/>
    <col min="18" max="18" width="17.375" style="133" bestFit="1" customWidth="1"/>
    <col min="19" max="19" width="13.75" style="133" bestFit="1" customWidth="1"/>
    <col min="20" max="20" width="14" style="133" bestFit="1" customWidth="1"/>
    <col min="21" max="254" width="9" style="133"/>
    <col min="255" max="255" width="9.125" style="133" customWidth="1"/>
    <col min="256" max="256" width="13.75" style="133" bestFit="1" customWidth="1"/>
    <col min="257" max="257" width="7.5" style="133" bestFit="1" customWidth="1"/>
    <col min="258" max="258" width="23.875" style="133" customWidth="1"/>
    <col min="259" max="259" width="9.625" style="133" customWidth="1"/>
    <col min="260" max="260" width="11.625" style="133" customWidth="1"/>
    <col min="261" max="262" width="15" style="133" customWidth="1"/>
    <col min="263" max="263" width="19" style="133" bestFit="1" customWidth="1"/>
    <col min="264" max="264" width="12.125" style="133" customWidth="1"/>
    <col min="265" max="265" width="10.125" style="133" bestFit="1" customWidth="1"/>
    <col min="266" max="266" width="27" style="133" bestFit="1" customWidth="1"/>
    <col min="267" max="267" width="0" style="133" hidden="1" customWidth="1"/>
    <col min="268" max="268" width="10.75" style="133" bestFit="1" customWidth="1"/>
    <col min="269" max="269" width="13.25" style="133" customWidth="1"/>
    <col min="270" max="270" width="15.375" style="133" bestFit="1" customWidth="1"/>
    <col min="271" max="271" width="16.875" style="133" bestFit="1" customWidth="1"/>
    <col min="272" max="272" width="15.375" style="133" bestFit="1" customWidth="1"/>
    <col min="273" max="273" width="15.375" style="133" customWidth="1"/>
    <col min="274" max="274" width="11.625" style="133" bestFit="1" customWidth="1"/>
    <col min="275" max="510" width="9" style="133"/>
    <col min="511" max="511" width="9.125" style="133" customWidth="1"/>
    <col min="512" max="512" width="13.75" style="133" bestFit="1" customWidth="1"/>
    <col min="513" max="513" width="7.5" style="133" bestFit="1" customWidth="1"/>
    <col min="514" max="514" width="23.875" style="133" customWidth="1"/>
    <col min="515" max="515" width="9.625" style="133" customWidth="1"/>
    <col min="516" max="516" width="11.625" style="133" customWidth="1"/>
    <col min="517" max="518" width="15" style="133" customWidth="1"/>
    <col min="519" max="519" width="19" style="133" bestFit="1" customWidth="1"/>
    <col min="520" max="520" width="12.125" style="133" customWidth="1"/>
    <col min="521" max="521" width="10.125" style="133" bestFit="1" customWidth="1"/>
    <col min="522" max="522" width="27" style="133" bestFit="1" customWidth="1"/>
    <col min="523" max="523" width="0" style="133" hidden="1" customWidth="1"/>
    <col min="524" max="524" width="10.75" style="133" bestFit="1" customWidth="1"/>
    <col min="525" max="525" width="13.25" style="133" customWidth="1"/>
    <col min="526" max="526" width="15.375" style="133" bestFit="1" customWidth="1"/>
    <col min="527" max="527" width="16.875" style="133" bestFit="1" customWidth="1"/>
    <col min="528" max="528" width="15.375" style="133" bestFit="1" customWidth="1"/>
    <col min="529" max="529" width="15.375" style="133" customWidth="1"/>
    <col min="530" max="530" width="11.625" style="133" bestFit="1" customWidth="1"/>
    <col min="531" max="766" width="9" style="133"/>
    <col min="767" max="767" width="9.125" style="133" customWidth="1"/>
    <col min="768" max="768" width="13.75" style="133" bestFit="1" customWidth="1"/>
    <col min="769" max="769" width="7.5" style="133" bestFit="1" customWidth="1"/>
    <col min="770" max="770" width="23.875" style="133" customWidth="1"/>
    <col min="771" max="771" width="9.625" style="133" customWidth="1"/>
    <col min="772" max="772" width="11.625" style="133" customWidth="1"/>
    <col min="773" max="774" width="15" style="133" customWidth="1"/>
    <col min="775" max="775" width="19" style="133" bestFit="1" customWidth="1"/>
    <col min="776" max="776" width="12.125" style="133" customWidth="1"/>
    <col min="777" max="777" width="10.125" style="133" bestFit="1" customWidth="1"/>
    <col min="778" max="778" width="27" style="133" bestFit="1" customWidth="1"/>
    <col min="779" max="779" width="0" style="133" hidden="1" customWidth="1"/>
    <col min="780" max="780" width="10.75" style="133" bestFit="1" customWidth="1"/>
    <col min="781" max="781" width="13.25" style="133" customWidth="1"/>
    <col min="782" max="782" width="15.375" style="133" bestFit="1" customWidth="1"/>
    <col min="783" max="783" width="16.875" style="133" bestFit="1" customWidth="1"/>
    <col min="784" max="784" width="15.375" style="133" bestFit="1" customWidth="1"/>
    <col min="785" max="785" width="15.375" style="133" customWidth="1"/>
    <col min="786" max="786" width="11.625" style="133" bestFit="1" customWidth="1"/>
    <col min="787" max="1022" width="9" style="133"/>
    <col min="1023" max="1023" width="9.125" style="133" customWidth="1"/>
    <col min="1024" max="1024" width="13.75" style="133" bestFit="1" customWidth="1"/>
    <col min="1025" max="1025" width="7.5" style="133" bestFit="1" customWidth="1"/>
    <col min="1026" max="1026" width="23.875" style="133" customWidth="1"/>
    <col min="1027" max="1027" width="9.625" style="133" customWidth="1"/>
    <col min="1028" max="1028" width="11.625" style="133" customWidth="1"/>
    <col min="1029" max="1030" width="15" style="133" customWidth="1"/>
    <col min="1031" max="1031" width="19" style="133" bestFit="1" customWidth="1"/>
    <col min="1032" max="1032" width="12.125" style="133" customWidth="1"/>
    <col min="1033" max="1033" width="10.125" style="133" bestFit="1" customWidth="1"/>
    <col min="1034" max="1034" width="27" style="133" bestFit="1" customWidth="1"/>
    <col min="1035" max="1035" width="0" style="133" hidden="1" customWidth="1"/>
    <col min="1036" max="1036" width="10.75" style="133" bestFit="1" customWidth="1"/>
    <col min="1037" max="1037" width="13.25" style="133" customWidth="1"/>
    <col min="1038" max="1038" width="15.375" style="133" bestFit="1" customWidth="1"/>
    <col min="1039" max="1039" width="16.875" style="133" bestFit="1" customWidth="1"/>
    <col min="1040" max="1040" width="15.375" style="133" bestFit="1" customWidth="1"/>
    <col min="1041" max="1041" width="15.375" style="133" customWidth="1"/>
    <col min="1042" max="1042" width="11.625" style="133" bestFit="1" customWidth="1"/>
    <col min="1043" max="1278" width="9" style="133"/>
    <col min="1279" max="1279" width="9.125" style="133" customWidth="1"/>
    <col min="1280" max="1280" width="13.75" style="133" bestFit="1" customWidth="1"/>
    <col min="1281" max="1281" width="7.5" style="133" bestFit="1" customWidth="1"/>
    <col min="1282" max="1282" width="23.875" style="133" customWidth="1"/>
    <col min="1283" max="1283" width="9.625" style="133" customWidth="1"/>
    <col min="1284" max="1284" width="11.625" style="133" customWidth="1"/>
    <col min="1285" max="1286" width="15" style="133" customWidth="1"/>
    <col min="1287" max="1287" width="19" style="133" bestFit="1" customWidth="1"/>
    <col min="1288" max="1288" width="12.125" style="133" customWidth="1"/>
    <col min="1289" max="1289" width="10.125" style="133" bestFit="1" customWidth="1"/>
    <col min="1290" max="1290" width="27" style="133" bestFit="1" customWidth="1"/>
    <col min="1291" max="1291" width="0" style="133" hidden="1" customWidth="1"/>
    <col min="1292" max="1292" width="10.75" style="133" bestFit="1" customWidth="1"/>
    <col min="1293" max="1293" width="13.25" style="133" customWidth="1"/>
    <col min="1294" max="1294" width="15.375" style="133" bestFit="1" customWidth="1"/>
    <col min="1295" max="1295" width="16.875" style="133" bestFit="1" customWidth="1"/>
    <col min="1296" max="1296" width="15.375" style="133" bestFit="1" customWidth="1"/>
    <col min="1297" max="1297" width="15.375" style="133" customWidth="1"/>
    <col min="1298" max="1298" width="11.625" style="133" bestFit="1" customWidth="1"/>
    <col min="1299" max="1534" width="9" style="133"/>
    <col min="1535" max="1535" width="9.125" style="133" customWidth="1"/>
    <col min="1536" max="1536" width="13.75" style="133" bestFit="1" customWidth="1"/>
    <col min="1537" max="1537" width="7.5" style="133" bestFit="1" customWidth="1"/>
    <col min="1538" max="1538" width="23.875" style="133" customWidth="1"/>
    <col min="1539" max="1539" width="9.625" style="133" customWidth="1"/>
    <col min="1540" max="1540" width="11.625" style="133" customWidth="1"/>
    <col min="1541" max="1542" width="15" style="133" customWidth="1"/>
    <col min="1543" max="1543" width="19" style="133" bestFit="1" customWidth="1"/>
    <col min="1544" max="1544" width="12.125" style="133" customWidth="1"/>
    <col min="1545" max="1545" width="10.125" style="133" bestFit="1" customWidth="1"/>
    <col min="1546" max="1546" width="27" style="133" bestFit="1" customWidth="1"/>
    <col min="1547" max="1547" width="0" style="133" hidden="1" customWidth="1"/>
    <col min="1548" max="1548" width="10.75" style="133" bestFit="1" customWidth="1"/>
    <col min="1549" max="1549" width="13.25" style="133" customWidth="1"/>
    <col min="1550" max="1550" width="15.375" style="133" bestFit="1" customWidth="1"/>
    <col min="1551" max="1551" width="16.875" style="133" bestFit="1" customWidth="1"/>
    <col min="1552" max="1552" width="15.375" style="133" bestFit="1" customWidth="1"/>
    <col min="1553" max="1553" width="15.375" style="133" customWidth="1"/>
    <col min="1554" max="1554" width="11.625" style="133" bestFit="1" customWidth="1"/>
    <col min="1555" max="1790" width="9" style="133"/>
    <col min="1791" max="1791" width="9.125" style="133" customWidth="1"/>
    <col min="1792" max="1792" width="13.75" style="133" bestFit="1" customWidth="1"/>
    <col min="1793" max="1793" width="7.5" style="133" bestFit="1" customWidth="1"/>
    <col min="1794" max="1794" width="23.875" style="133" customWidth="1"/>
    <col min="1795" max="1795" width="9.625" style="133" customWidth="1"/>
    <col min="1796" max="1796" width="11.625" style="133" customWidth="1"/>
    <col min="1797" max="1798" width="15" style="133" customWidth="1"/>
    <col min="1799" max="1799" width="19" style="133" bestFit="1" customWidth="1"/>
    <col min="1800" max="1800" width="12.125" style="133" customWidth="1"/>
    <col min="1801" max="1801" width="10.125" style="133" bestFit="1" customWidth="1"/>
    <col min="1802" max="1802" width="27" style="133" bestFit="1" customWidth="1"/>
    <col min="1803" max="1803" width="0" style="133" hidden="1" customWidth="1"/>
    <col min="1804" max="1804" width="10.75" style="133" bestFit="1" customWidth="1"/>
    <col min="1805" max="1805" width="13.25" style="133" customWidth="1"/>
    <col min="1806" max="1806" width="15.375" style="133" bestFit="1" customWidth="1"/>
    <col min="1807" max="1807" width="16.875" style="133" bestFit="1" customWidth="1"/>
    <col min="1808" max="1808" width="15.375" style="133" bestFit="1" customWidth="1"/>
    <col min="1809" max="1809" width="15.375" style="133" customWidth="1"/>
    <col min="1810" max="1810" width="11.625" style="133" bestFit="1" customWidth="1"/>
    <col min="1811" max="2046" width="9" style="133"/>
    <col min="2047" max="2047" width="9.125" style="133" customWidth="1"/>
    <col min="2048" max="2048" width="13.75" style="133" bestFit="1" customWidth="1"/>
    <col min="2049" max="2049" width="7.5" style="133" bestFit="1" customWidth="1"/>
    <col min="2050" max="2050" width="23.875" style="133" customWidth="1"/>
    <col min="2051" max="2051" width="9.625" style="133" customWidth="1"/>
    <col min="2052" max="2052" width="11.625" style="133" customWidth="1"/>
    <col min="2053" max="2054" width="15" style="133" customWidth="1"/>
    <col min="2055" max="2055" width="19" style="133" bestFit="1" customWidth="1"/>
    <col min="2056" max="2056" width="12.125" style="133" customWidth="1"/>
    <col min="2057" max="2057" width="10.125" style="133" bestFit="1" customWidth="1"/>
    <col min="2058" max="2058" width="27" style="133" bestFit="1" customWidth="1"/>
    <col min="2059" max="2059" width="0" style="133" hidden="1" customWidth="1"/>
    <col min="2060" max="2060" width="10.75" style="133" bestFit="1" customWidth="1"/>
    <col min="2061" max="2061" width="13.25" style="133" customWidth="1"/>
    <col min="2062" max="2062" width="15.375" style="133" bestFit="1" customWidth="1"/>
    <col min="2063" max="2063" width="16.875" style="133" bestFit="1" customWidth="1"/>
    <col min="2064" max="2064" width="15.375" style="133" bestFit="1" customWidth="1"/>
    <col min="2065" max="2065" width="15.375" style="133" customWidth="1"/>
    <col min="2066" max="2066" width="11.625" style="133" bestFit="1" customWidth="1"/>
    <col min="2067" max="2302" width="9" style="133"/>
    <col min="2303" max="2303" width="9.125" style="133" customWidth="1"/>
    <col min="2304" max="2304" width="13.75" style="133" bestFit="1" customWidth="1"/>
    <col min="2305" max="2305" width="7.5" style="133" bestFit="1" customWidth="1"/>
    <col min="2306" max="2306" width="23.875" style="133" customWidth="1"/>
    <col min="2307" max="2307" width="9.625" style="133" customWidth="1"/>
    <col min="2308" max="2308" width="11.625" style="133" customWidth="1"/>
    <col min="2309" max="2310" width="15" style="133" customWidth="1"/>
    <col min="2311" max="2311" width="19" style="133" bestFit="1" customWidth="1"/>
    <col min="2312" max="2312" width="12.125" style="133" customWidth="1"/>
    <col min="2313" max="2313" width="10.125" style="133" bestFit="1" customWidth="1"/>
    <col min="2314" max="2314" width="27" style="133" bestFit="1" customWidth="1"/>
    <col min="2315" max="2315" width="0" style="133" hidden="1" customWidth="1"/>
    <col min="2316" max="2316" width="10.75" style="133" bestFit="1" customWidth="1"/>
    <col min="2317" max="2317" width="13.25" style="133" customWidth="1"/>
    <col min="2318" max="2318" width="15.375" style="133" bestFit="1" customWidth="1"/>
    <col min="2319" max="2319" width="16.875" style="133" bestFit="1" customWidth="1"/>
    <col min="2320" max="2320" width="15.375" style="133" bestFit="1" customWidth="1"/>
    <col min="2321" max="2321" width="15.375" style="133" customWidth="1"/>
    <col min="2322" max="2322" width="11.625" style="133" bestFit="1" customWidth="1"/>
    <col min="2323" max="2558" width="9" style="133"/>
    <col min="2559" max="2559" width="9.125" style="133" customWidth="1"/>
    <col min="2560" max="2560" width="13.75" style="133" bestFit="1" customWidth="1"/>
    <col min="2561" max="2561" width="7.5" style="133" bestFit="1" customWidth="1"/>
    <col min="2562" max="2562" width="23.875" style="133" customWidth="1"/>
    <col min="2563" max="2563" width="9.625" style="133" customWidth="1"/>
    <col min="2564" max="2564" width="11.625" style="133" customWidth="1"/>
    <col min="2565" max="2566" width="15" style="133" customWidth="1"/>
    <col min="2567" max="2567" width="19" style="133" bestFit="1" customWidth="1"/>
    <col min="2568" max="2568" width="12.125" style="133" customWidth="1"/>
    <col min="2569" max="2569" width="10.125" style="133" bestFit="1" customWidth="1"/>
    <col min="2570" max="2570" width="27" style="133" bestFit="1" customWidth="1"/>
    <col min="2571" max="2571" width="0" style="133" hidden="1" customWidth="1"/>
    <col min="2572" max="2572" width="10.75" style="133" bestFit="1" customWidth="1"/>
    <col min="2573" max="2573" width="13.25" style="133" customWidth="1"/>
    <col min="2574" max="2574" width="15.375" style="133" bestFit="1" customWidth="1"/>
    <col min="2575" max="2575" width="16.875" style="133" bestFit="1" customWidth="1"/>
    <col min="2576" max="2576" width="15.375" style="133" bestFit="1" customWidth="1"/>
    <col min="2577" max="2577" width="15.375" style="133" customWidth="1"/>
    <col min="2578" max="2578" width="11.625" style="133" bestFit="1" customWidth="1"/>
    <col min="2579" max="2814" width="9" style="133"/>
    <col min="2815" max="2815" width="9.125" style="133" customWidth="1"/>
    <col min="2816" max="2816" width="13.75" style="133" bestFit="1" customWidth="1"/>
    <col min="2817" max="2817" width="7.5" style="133" bestFit="1" customWidth="1"/>
    <col min="2818" max="2818" width="23.875" style="133" customWidth="1"/>
    <col min="2819" max="2819" width="9.625" style="133" customWidth="1"/>
    <col min="2820" max="2820" width="11.625" style="133" customWidth="1"/>
    <col min="2821" max="2822" width="15" style="133" customWidth="1"/>
    <col min="2823" max="2823" width="19" style="133" bestFit="1" customWidth="1"/>
    <col min="2824" max="2824" width="12.125" style="133" customWidth="1"/>
    <col min="2825" max="2825" width="10.125" style="133" bestFit="1" customWidth="1"/>
    <col min="2826" max="2826" width="27" style="133" bestFit="1" customWidth="1"/>
    <col min="2827" max="2827" width="0" style="133" hidden="1" customWidth="1"/>
    <col min="2828" max="2828" width="10.75" style="133" bestFit="1" customWidth="1"/>
    <col min="2829" max="2829" width="13.25" style="133" customWidth="1"/>
    <col min="2830" max="2830" width="15.375" style="133" bestFit="1" customWidth="1"/>
    <col min="2831" max="2831" width="16.875" style="133" bestFit="1" customWidth="1"/>
    <col min="2832" max="2832" width="15.375" style="133" bestFit="1" customWidth="1"/>
    <col min="2833" max="2833" width="15.375" style="133" customWidth="1"/>
    <col min="2834" max="2834" width="11.625" style="133" bestFit="1" customWidth="1"/>
    <col min="2835" max="3070" width="9" style="133"/>
    <col min="3071" max="3071" width="9.125" style="133" customWidth="1"/>
    <col min="3072" max="3072" width="13.75" style="133" bestFit="1" customWidth="1"/>
    <col min="3073" max="3073" width="7.5" style="133" bestFit="1" customWidth="1"/>
    <col min="3074" max="3074" width="23.875" style="133" customWidth="1"/>
    <col min="3075" max="3075" width="9.625" style="133" customWidth="1"/>
    <col min="3076" max="3076" width="11.625" style="133" customWidth="1"/>
    <col min="3077" max="3078" width="15" style="133" customWidth="1"/>
    <col min="3079" max="3079" width="19" style="133" bestFit="1" customWidth="1"/>
    <col min="3080" max="3080" width="12.125" style="133" customWidth="1"/>
    <col min="3081" max="3081" width="10.125" style="133" bestFit="1" customWidth="1"/>
    <col min="3082" max="3082" width="27" style="133" bestFit="1" customWidth="1"/>
    <col min="3083" max="3083" width="0" style="133" hidden="1" customWidth="1"/>
    <col min="3084" max="3084" width="10.75" style="133" bestFit="1" customWidth="1"/>
    <col min="3085" max="3085" width="13.25" style="133" customWidth="1"/>
    <col min="3086" max="3086" width="15.375" style="133" bestFit="1" customWidth="1"/>
    <col min="3087" max="3087" width="16.875" style="133" bestFit="1" customWidth="1"/>
    <col min="3088" max="3088" width="15.375" style="133" bestFit="1" customWidth="1"/>
    <col min="3089" max="3089" width="15.375" style="133" customWidth="1"/>
    <col min="3090" max="3090" width="11.625" style="133" bestFit="1" customWidth="1"/>
    <col min="3091" max="3326" width="9" style="133"/>
    <col min="3327" max="3327" width="9.125" style="133" customWidth="1"/>
    <col min="3328" max="3328" width="13.75" style="133" bestFit="1" customWidth="1"/>
    <col min="3329" max="3329" width="7.5" style="133" bestFit="1" customWidth="1"/>
    <col min="3330" max="3330" width="23.875" style="133" customWidth="1"/>
    <col min="3331" max="3331" width="9.625" style="133" customWidth="1"/>
    <col min="3332" max="3332" width="11.625" style="133" customWidth="1"/>
    <col min="3333" max="3334" width="15" style="133" customWidth="1"/>
    <col min="3335" max="3335" width="19" style="133" bestFit="1" customWidth="1"/>
    <col min="3336" max="3336" width="12.125" style="133" customWidth="1"/>
    <col min="3337" max="3337" width="10.125" style="133" bestFit="1" customWidth="1"/>
    <col min="3338" max="3338" width="27" style="133" bestFit="1" customWidth="1"/>
    <col min="3339" max="3339" width="0" style="133" hidden="1" customWidth="1"/>
    <col min="3340" max="3340" width="10.75" style="133" bestFit="1" customWidth="1"/>
    <col min="3341" max="3341" width="13.25" style="133" customWidth="1"/>
    <col min="3342" max="3342" width="15.375" style="133" bestFit="1" customWidth="1"/>
    <col min="3343" max="3343" width="16.875" style="133" bestFit="1" customWidth="1"/>
    <col min="3344" max="3344" width="15.375" style="133" bestFit="1" customWidth="1"/>
    <col min="3345" max="3345" width="15.375" style="133" customWidth="1"/>
    <col min="3346" max="3346" width="11.625" style="133" bestFit="1" customWidth="1"/>
    <col min="3347" max="3582" width="9" style="133"/>
    <col min="3583" max="3583" width="9.125" style="133" customWidth="1"/>
    <col min="3584" max="3584" width="13.75" style="133" bestFit="1" customWidth="1"/>
    <col min="3585" max="3585" width="7.5" style="133" bestFit="1" customWidth="1"/>
    <col min="3586" max="3586" width="23.875" style="133" customWidth="1"/>
    <col min="3587" max="3587" width="9.625" style="133" customWidth="1"/>
    <col min="3588" max="3588" width="11.625" style="133" customWidth="1"/>
    <col min="3589" max="3590" width="15" style="133" customWidth="1"/>
    <col min="3591" max="3591" width="19" style="133" bestFit="1" customWidth="1"/>
    <col min="3592" max="3592" width="12.125" style="133" customWidth="1"/>
    <col min="3593" max="3593" width="10.125" style="133" bestFit="1" customWidth="1"/>
    <col min="3594" max="3594" width="27" style="133" bestFit="1" customWidth="1"/>
    <col min="3595" max="3595" width="0" style="133" hidden="1" customWidth="1"/>
    <col min="3596" max="3596" width="10.75" style="133" bestFit="1" customWidth="1"/>
    <col min="3597" max="3597" width="13.25" style="133" customWidth="1"/>
    <col min="3598" max="3598" width="15.375" style="133" bestFit="1" customWidth="1"/>
    <col min="3599" max="3599" width="16.875" style="133" bestFit="1" customWidth="1"/>
    <col min="3600" max="3600" width="15.375" style="133" bestFit="1" customWidth="1"/>
    <col min="3601" max="3601" width="15.375" style="133" customWidth="1"/>
    <col min="3602" max="3602" width="11.625" style="133" bestFit="1" customWidth="1"/>
    <col min="3603" max="3838" width="9" style="133"/>
    <col min="3839" max="3839" width="9.125" style="133" customWidth="1"/>
    <col min="3840" max="3840" width="13.75" style="133" bestFit="1" customWidth="1"/>
    <col min="3841" max="3841" width="7.5" style="133" bestFit="1" customWidth="1"/>
    <col min="3842" max="3842" width="23.875" style="133" customWidth="1"/>
    <col min="3843" max="3843" width="9.625" style="133" customWidth="1"/>
    <col min="3844" max="3844" width="11.625" style="133" customWidth="1"/>
    <col min="3845" max="3846" width="15" style="133" customWidth="1"/>
    <col min="3847" max="3847" width="19" style="133" bestFit="1" customWidth="1"/>
    <col min="3848" max="3848" width="12.125" style="133" customWidth="1"/>
    <col min="3849" max="3849" width="10.125" style="133" bestFit="1" customWidth="1"/>
    <col min="3850" max="3850" width="27" style="133" bestFit="1" customWidth="1"/>
    <col min="3851" max="3851" width="0" style="133" hidden="1" customWidth="1"/>
    <col min="3852" max="3852" width="10.75" style="133" bestFit="1" customWidth="1"/>
    <col min="3853" max="3853" width="13.25" style="133" customWidth="1"/>
    <col min="3854" max="3854" width="15.375" style="133" bestFit="1" customWidth="1"/>
    <col min="3855" max="3855" width="16.875" style="133" bestFit="1" customWidth="1"/>
    <col min="3856" max="3856" width="15.375" style="133" bestFit="1" customWidth="1"/>
    <col min="3857" max="3857" width="15.375" style="133" customWidth="1"/>
    <col min="3858" max="3858" width="11.625" style="133" bestFit="1" customWidth="1"/>
    <col min="3859" max="4094" width="9" style="133"/>
    <col min="4095" max="4095" width="9.125" style="133" customWidth="1"/>
    <col min="4096" max="4096" width="13.75" style="133" bestFit="1" customWidth="1"/>
    <col min="4097" max="4097" width="7.5" style="133" bestFit="1" customWidth="1"/>
    <col min="4098" max="4098" width="23.875" style="133" customWidth="1"/>
    <col min="4099" max="4099" width="9.625" style="133" customWidth="1"/>
    <col min="4100" max="4100" width="11.625" style="133" customWidth="1"/>
    <col min="4101" max="4102" width="15" style="133" customWidth="1"/>
    <col min="4103" max="4103" width="19" style="133" bestFit="1" customWidth="1"/>
    <col min="4104" max="4104" width="12.125" style="133" customWidth="1"/>
    <col min="4105" max="4105" width="10.125" style="133" bestFit="1" customWidth="1"/>
    <col min="4106" max="4106" width="27" style="133" bestFit="1" customWidth="1"/>
    <col min="4107" max="4107" width="0" style="133" hidden="1" customWidth="1"/>
    <col min="4108" max="4108" width="10.75" style="133" bestFit="1" customWidth="1"/>
    <col min="4109" max="4109" width="13.25" style="133" customWidth="1"/>
    <col min="4110" max="4110" width="15.375" style="133" bestFit="1" customWidth="1"/>
    <col min="4111" max="4111" width="16.875" style="133" bestFit="1" customWidth="1"/>
    <col min="4112" max="4112" width="15.375" style="133" bestFit="1" customWidth="1"/>
    <col min="4113" max="4113" width="15.375" style="133" customWidth="1"/>
    <col min="4114" max="4114" width="11.625" style="133" bestFit="1" customWidth="1"/>
    <col min="4115" max="4350" width="9" style="133"/>
    <col min="4351" max="4351" width="9.125" style="133" customWidth="1"/>
    <col min="4352" max="4352" width="13.75" style="133" bestFit="1" customWidth="1"/>
    <col min="4353" max="4353" width="7.5" style="133" bestFit="1" customWidth="1"/>
    <col min="4354" max="4354" width="23.875" style="133" customWidth="1"/>
    <col min="4355" max="4355" width="9.625" style="133" customWidth="1"/>
    <col min="4356" max="4356" width="11.625" style="133" customWidth="1"/>
    <col min="4357" max="4358" width="15" style="133" customWidth="1"/>
    <col min="4359" max="4359" width="19" style="133" bestFit="1" customWidth="1"/>
    <col min="4360" max="4360" width="12.125" style="133" customWidth="1"/>
    <col min="4361" max="4361" width="10.125" style="133" bestFit="1" customWidth="1"/>
    <col min="4362" max="4362" width="27" style="133" bestFit="1" customWidth="1"/>
    <col min="4363" max="4363" width="0" style="133" hidden="1" customWidth="1"/>
    <col min="4364" max="4364" width="10.75" style="133" bestFit="1" customWidth="1"/>
    <col min="4365" max="4365" width="13.25" style="133" customWidth="1"/>
    <col min="4366" max="4366" width="15.375" style="133" bestFit="1" customWidth="1"/>
    <col min="4367" max="4367" width="16.875" style="133" bestFit="1" customWidth="1"/>
    <col min="4368" max="4368" width="15.375" style="133" bestFit="1" customWidth="1"/>
    <col min="4369" max="4369" width="15.375" style="133" customWidth="1"/>
    <col min="4370" max="4370" width="11.625" style="133" bestFit="1" customWidth="1"/>
    <col min="4371" max="4606" width="9" style="133"/>
    <col min="4607" max="4607" width="9.125" style="133" customWidth="1"/>
    <col min="4608" max="4608" width="13.75" style="133" bestFit="1" customWidth="1"/>
    <col min="4609" max="4609" width="7.5" style="133" bestFit="1" customWidth="1"/>
    <col min="4610" max="4610" width="23.875" style="133" customWidth="1"/>
    <col min="4611" max="4611" width="9.625" style="133" customWidth="1"/>
    <col min="4612" max="4612" width="11.625" style="133" customWidth="1"/>
    <col min="4613" max="4614" width="15" style="133" customWidth="1"/>
    <col min="4615" max="4615" width="19" style="133" bestFit="1" customWidth="1"/>
    <col min="4616" max="4616" width="12.125" style="133" customWidth="1"/>
    <col min="4617" max="4617" width="10.125" style="133" bestFit="1" customWidth="1"/>
    <col min="4618" max="4618" width="27" style="133" bestFit="1" customWidth="1"/>
    <col min="4619" max="4619" width="0" style="133" hidden="1" customWidth="1"/>
    <col min="4620" max="4620" width="10.75" style="133" bestFit="1" customWidth="1"/>
    <col min="4621" max="4621" width="13.25" style="133" customWidth="1"/>
    <col min="4622" max="4622" width="15.375" style="133" bestFit="1" customWidth="1"/>
    <col min="4623" max="4623" width="16.875" style="133" bestFit="1" customWidth="1"/>
    <col min="4624" max="4624" width="15.375" style="133" bestFit="1" customWidth="1"/>
    <col min="4625" max="4625" width="15.375" style="133" customWidth="1"/>
    <col min="4626" max="4626" width="11.625" style="133" bestFit="1" customWidth="1"/>
    <col min="4627" max="4862" width="9" style="133"/>
    <col min="4863" max="4863" width="9.125" style="133" customWidth="1"/>
    <col min="4864" max="4864" width="13.75" style="133" bestFit="1" customWidth="1"/>
    <col min="4865" max="4865" width="7.5" style="133" bestFit="1" customWidth="1"/>
    <col min="4866" max="4866" width="23.875" style="133" customWidth="1"/>
    <col min="4867" max="4867" width="9.625" style="133" customWidth="1"/>
    <col min="4868" max="4868" width="11.625" style="133" customWidth="1"/>
    <col min="4869" max="4870" width="15" style="133" customWidth="1"/>
    <col min="4871" max="4871" width="19" style="133" bestFit="1" customWidth="1"/>
    <col min="4872" max="4872" width="12.125" style="133" customWidth="1"/>
    <col min="4873" max="4873" width="10.125" style="133" bestFit="1" customWidth="1"/>
    <col min="4874" max="4874" width="27" style="133" bestFit="1" customWidth="1"/>
    <col min="4875" max="4875" width="0" style="133" hidden="1" customWidth="1"/>
    <col min="4876" max="4876" width="10.75" style="133" bestFit="1" customWidth="1"/>
    <col min="4877" max="4877" width="13.25" style="133" customWidth="1"/>
    <col min="4878" max="4878" width="15.375" style="133" bestFit="1" customWidth="1"/>
    <col min="4879" max="4879" width="16.875" style="133" bestFit="1" customWidth="1"/>
    <col min="4880" max="4880" width="15.375" style="133" bestFit="1" customWidth="1"/>
    <col min="4881" max="4881" width="15.375" style="133" customWidth="1"/>
    <col min="4882" max="4882" width="11.625" style="133" bestFit="1" customWidth="1"/>
    <col min="4883" max="5118" width="9" style="133"/>
    <col min="5119" max="5119" width="9.125" style="133" customWidth="1"/>
    <col min="5120" max="5120" width="13.75" style="133" bestFit="1" customWidth="1"/>
    <col min="5121" max="5121" width="7.5" style="133" bestFit="1" customWidth="1"/>
    <col min="5122" max="5122" width="23.875" style="133" customWidth="1"/>
    <col min="5123" max="5123" width="9.625" style="133" customWidth="1"/>
    <col min="5124" max="5124" width="11.625" style="133" customWidth="1"/>
    <col min="5125" max="5126" width="15" style="133" customWidth="1"/>
    <col min="5127" max="5127" width="19" style="133" bestFit="1" customWidth="1"/>
    <col min="5128" max="5128" width="12.125" style="133" customWidth="1"/>
    <col min="5129" max="5129" width="10.125" style="133" bestFit="1" customWidth="1"/>
    <col min="5130" max="5130" width="27" style="133" bestFit="1" customWidth="1"/>
    <col min="5131" max="5131" width="0" style="133" hidden="1" customWidth="1"/>
    <col min="5132" max="5132" width="10.75" style="133" bestFit="1" customWidth="1"/>
    <col min="5133" max="5133" width="13.25" style="133" customWidth="1"/>
    <col min="5134" max="5134" width="15.375" style="133" bestFit="1" customWidth="1"/>
    <col min="5135" max="5135" width="16.875" style="133" bestFit="1" customWidth="1"/>
    <col min="5136" max="5136" width="15.375" style="133" bestFit="1" customWidth="1"/>
    <col min="5137" max="5137" width="15.375" style="133" customWidth="1"/>
    <col min="5138" max="5138" width="11.625" style="133" bestFit="1" customWidth="1"/>
    <col min="5139" max="5374" width="9" style="133"/>
    <col min="5375" max="5375" width="9.125" style="133" customWidth="1"/>
    <col min="5376" max="5376" width="13.75" style="133" bestFit="1" customWidth="1"/>
    <col min="5377" max="5377" width="7.5" style="133" bestFit="1" customWidth="1"/>
    <col min="5378" max="5378" width="23.875" style="133" customWidth="1"/>
    <col min="5379" max="5379" width="9.625" style="133" customWidth="1"/>
    <col min="5380" max="5380" width="11.625" style="133" customWidth="1"/>
    <col min="5381" max="5382" width="15" style="133" customWidth="1"/>
    <col min="5383" max="5383" width="19" style="133" bestFit="1" customWidth="1"/>
    <col min="5384" max="5384" width="12.125" style="133" customWidth="1"/>
    <col min="5385" max="5385" width="10.125" style="133" bestFit="1" customWidth="1"/>
    <col min="5386" max="5386" width="27" style="133" bestFit="1" customWidth="1"/>
    <col min="5387" max="5387" width="0" style="133" hidden="1" customWidth="1"/>
    <col min="5388" max="5388" width="10.75" style="133" bestFit="1" customWidth="1"/>
    <col min="5389" max="5389" width="13.25" style="133" customWidth="1"/>
    <col min="5390" max="5390" width="15.375" style="133" bestFit="1" customWidth="1"/>
    <col min="5391" max="5391" width="16.875" style="133" bestFit="1" customWidth="1"/>
    <col min="5392" max="5392" width="15.375" style="133" bestFit="1" customWidth="1"/>
    <col min="5393" max="5393" width="15.375" style="133" customWidth="1"/>
    <col min="5394" max="5394" width="11.625" style="133" bestFit="1" customWidth="1"/>
    <col min="5395" max="5630" width="9" style="133"/>
    <col min="5631" max="5631" width="9.125" style="133" customWidth="1"/>
    <col min="5632" max="5632" width="13.75" style="133" bestFit="1" customWidth="1"/>
    <col min="5633" max="5633" width="7.5" style="133" bestFit="1" customWidth="1"/>
    <col min="5634" max="5634" width="23.875" style="133" customWidth="1"/>
    <col min="5635" max="5635" width="9.625" style="133" customWidth="1"/>
    <col min="5636" max="5636" width="11.625" style="133" customWidth="1"/>
    <col min="5637" max="5638" width="15" style="133" customWidth="1"/>
    <col min="5639" max="5639" width="19" style="133" bestFit="1" customWidth="1"/>
    <col min="5640" max="5640" width="12.125" style="133" customWidth="1"/>
    <col min="5641" max="5641" width="10.125" style="133" bestFit="1" customWidth="1"/>
    <col min="5642" max="5642" width="27" style="133" bestFit="1" customWidth="1"/>
    <col min="5643" max="5643" width="0" style="133" hidden="1" customWidth="1"/>
    <col min="5644" max="5644" width="10.75" style="133" bestFit="1" customWidth="1"/>
    <col min="5645" max="5645" width="13.25" style="133" customWidth="1"/>
    <col min="5646" max="5646" width="15.375" style="133" bestFit="1" customWidth="1"/>
    <col min="5647" max="5647" width="16.875" style="133" bestFit="1" customWidth="1"/>
    <col min="5648" max="5648" width="15.375" style="133" bestFit="1" customWidth="1"/>
    <col min="5649" max="5649" width="15.375" style="133" customWidth="1"/>
    <col min="5650" max="5650" width="11.625" style="133" bestFit="1" customWidth="1"/>
    <col min="5651" max="5886" width="9" style="133"/>
    <col min="5887" max="5887" width="9.125" style="133" customWidth="1"/>
    <col min="5888" max="5888" width="13.75" style="133" bestFit="1" customWidth="1"/>
    <col min="5889" max="5889" width="7.5" style="133" bestFit="1" customWidth="1"/>
    <col min="5890" max="5890" width="23.875" style="133" customWidth="1"/>
    <col min="5891" max="5891" width="9.625" style="133" customWidth="1"/>
    <col min="5892" max="5892" width="11.625" style="133" customWidth="1"/>
    <col min="5893" max="5894" width="15" style="133" customWidth="1"/>
    <col min="5895" max="5895" width="19" style="133" bestFit="1" customWidth="1"/>
    <col min="5896" max="5896" width="12.125" style="133" customWidth="1"/>
    <col min="5897" max="5897" width="10.125" style="133" bestFit="1" customWidth="1"/>
    <col min="5898" max="5898" width="27" style="133" bestFit="1" customWidth="1"/>
    <col min="5899" max="5899" width="0" style="133" hidden="1" customWidth="1"/>
    <col min="5900" max="5900" width="10.75" style="133" bestFit="1" customWidth="1"/>
    <col min="5901" max="5901" width="13.25" style="133" customWidth="1"/>
    <col min="5902" max="5902" width="15.375" style="133" bestFit="1" customWidth="1"/>
    <col min="5903" max="5903" width="16.875" style="133" bestFit="1" customWidth="1"/>
    <col min="5904" max="5904" width="15.375" style="133" bestFit="1" customWidth="1"/>
    <col min="5905" max="5905" width="15.375" style="133" customWidth="1"/>
    <col min="5906" max="5906" width="11.625" style="133" bestFit="1" customWidth="1"/>
    <col min="5907" max="6142" width="9" style="133"/>
    <col min="6143" max="6143" width="9.125" style="133" customWidth="1"/>
    <col min="6144" max="6144" width="13.75" style="133" bestFit="1" customWidth="1"/>
    <col min="6145" max="6145" width="7.5" style="133" bestFit="1" customWidth="1"/>
    <col min="6146" max="6146" width="23.875" style="133" customWidth="1"/>
    <col min="6147" max="6147" width="9.625" style="133" customWidth="1"/>
    <col min="6148" max="6148" width="11.625" style="133" customWidth="1"/>
    <col min="6149" max="6150" width="15" style="133" customWidth="1"/>
    <col min="6151" max="6151" width="19" style="133" bestFit="1" customWidth="1"/>
    <col min="6152" max="6152" width="12.125" style="133" customWidth="1"/>
    <col min="6153" max="6153" width="10.125" style="133" bestFit="1" customWidth="1"/>
    <col min="6154" max="6154" width="27" style="133" bestFit="1" customWidth="1"/>
    <col min="6155" max="6155" width="0" style="133" hidden="1" customWidth="1"/>
    <col min="6156" max="6156" width="10.75" style="133" bestFit="1" customWidth="1"/>
    <col min="6157" max="6157" width="13.25" style="133" customWidth="1"/>
    <col min="6158" max="6158" width="15.375" style="133" bestFit="1" customWidth="1"/>
    <col min="6159" max="6159" width="16.875" style="133" bestFit="1" customWidth="1"/>
    <col min="6160" max="6160" width="15.375" style="133" bestFit="1" customWidth="1"/>
    <col min="6161" max="6161" width="15.375" style="133" customWidth="1"/>
    <col min="6162" max="6162" width="11.625" style="133" bestFit="1" customWidth="1"/>
    <col min="6163" max="6398" width="9" style="133"/>
    <col min="6399" max="6399" width="9.125" style="133" customWidth="1"/>
    <col min="6400" max="6400" width="13.75" style="133" bestFit="1" customWidth="1"/>
    <col min="6401" max="6401" width="7.5" style="133" bestFit="1" customWidth="1"/>
    <col min="6402" max="6402" width="23.875" style="133" customWidth="1"/>
    <col min="6403" max="6403" width="9.625" style="133" customWidth="1"/>
    <col min="6404" max="6404" width="11.625" style="133" customWidth="1"/>
    <col min="6405" max="6406" width="15" style="133" customWidth="1"/>
    <col min="6407" max="6407" width="19" style="133" bestFit="1" customWidth="1"/>
    <col min="6408" max="6408" width="12.125" style="133" customWidth="1"/>
    <col min="6409" max="6409" width="10.125" style="133" bestFit="1" customWidth="1"/>
    <col min="6410" max="6410" width="27" style="133" bestFit="1" customWidth="1"/>
    <col min="6411" max="6411" width="0" style="133" hidden="1" customWidth="1"/>
    <col min="6412" max="6412" width="10.75" style="133" bestFit="1" customWidth="1"/>
    <col min="6413" max="6413" width="13.25" style="133" customWidth="1"/>
    <col min="6414" max="6414" width="15.375" style="133" bestFit="1" customWidth="1"/>
    <col min="6415" max="6415" width="16.875" style="133" bestFit="1" customWidth="1"/>
    <col min="6416" max="6416" width="15.375" style="133" bestFit="1" customWidth="1"/>
    <col min="6417" max="6417" width="15.375" style="133" customWidth="1"/>
    <col min="6418" max="6418" width="11.625" style="133" bestFit="1" customWidth="1"/>
    <col min="6419" max="6654" width="9" style="133"/>
    <col min="6655" max="6655" width="9.125" style="133" customWidth="1"/>
    <col min="6656" max="6656" width="13.75" style="133" bestFit="1" customWidth="1"/>
    <col min="6657" max="6657" width="7.5" style="133" bestFit="1" customWidth="1"/>
    <col min="6658" max="6658" width="23.875" style="133" customWidth="1"/>
    <col min="6659" max="6659" width="9.625" style="133" customWidth="1"/>
    <col min="6660" max="6660" width="11.625" style="133" customWidth="1"/>
    <col min="6661" max="6662" width="15" style="133" customWidth="1"/>
    <col min="6663" max="6663" width="19" style="133" bestFit="1" customWidth="1"/>
    <col min="6664" max="6664" width="12.125" style="133" customWidth="1"/>
    <col min="6665" max="6665" width="10.125" style="133" bestFit="1" customWidth="1"/>
    <col min="6666" max="6666" width="27" style="133" bestFit="1" customWidth="1"/>
    <col min="6667" max="6667" width="0" style="133" hidden="1" customWidth="1"/>
    <col min="6668" max="6668" width="10.75" style="133" bestFit="1" customWidth="1"/>
    <col min="6669" max="6669" width="13.25" style="133" customWidth="1"/>
    <col min="6670" max="6670" width="15.375" style="133" bestFit="1" customWidth="1"/>
    <col min="6671" max="6671" width="16.875" style="133" bestFit="1" customWidth="1"/>
    <col min="6672" max="6672" width="15.375" style="133" bestFit="1" customWidth="1"/>
    <col min="6673" max="6673" width="15.375" style="133" customWidth="1"/>
    <col min="6674" max="6674" width="11.625" style="133" bestFit="1" customWidth="1"/>
    <col min="6675" max="6910" width="9" style="133"/>
    <col min="6911" max="6911" width="9.125" style="133" customWidth="1"/>
    <col min="6912" max="6912" width="13.75" style="133" bestFit="1" customWidth="1"/>
    <col min="6913" max="6913" width="7.5" style="133" bestFit="1" customWidth="1"/>
    <col min="6914" max="6914" width="23.875" style="133" customWidth="1"/>
    <col min="6915" max="6915" width="9.625" style="133" customWidth="1"/>
    <col min="6916" max="6916" width="11.625" style="133" customWidth="1"/>
    <col min="6917" max="6918" width="15" style="133" customWidth="1"/>
    <col min="6919" max="6919" width="19" style="133" bestFit="1" customWidth="1"/>
    <col min="6920" max="6920" width="12.125" style="133" customWidth="1"/>
    <col min="6921" max="6921" width="10.125" style="133" bestFit="1" customWidth="1"/>
    <col min="6922" max="6922" width="27" style="133" bestFit="1" customWidth="1"/>
    <col min="6923" max="6923" width="0" style="133" hidden="1" customWidth="1"/>
    <col min="6924" max="6924" width="10.75" style="133" bestFit="1" customWidth="1"/>
    <col min="6925" max="6925" width="13.25" style="133" customWidth="1"/>
    <col min="6926" max="6926" width="15.375" style="133" bestFit="1" customWidth="1"/>
    <col min="6927" max="6927" width="16.875" style="133" bestFit="1" customWidth="1"/>
    <col min="6928" max="6928" width="15.375" style="133" bestFit="1" customWidth="1"/>
    <col min="6929" max="6929" width="15.375" style="133" customWidth="1"/>
    <col min="6930" max="6930" width="11.625" style="133" bestFit="1" customWidth="1"/>
    <col min="6931" max="7166" width="9" style="133"/>
    <col min="7167" max="7167" width="9.125" style="133" customWidth="1"/>
    <col min="7168" max="7168" width="13.75" style="133" bestFit="1" customWidth="1"/>
    <col min="7169" max="7169" width="7.5" style="133" bestFit="1" customWidth="1"/>
    <col min="7170" max="7170" width="23.875" style="133" customWidth="1"/>
    <col min="7171" max="7171" width="9.625" style="133" customWidth="1"/>
    <col min="7172" max="7172" width="11.625" style="133" customWidth="1"/>
    <col min="7173" max="7174" width="15" style="133" customWidth="1"/>
    <col min="7175" max="7175" width="19" style="133" bestFit="1" customWidth="1"/>
    <col min="7176" max="7176" width="12.125" style="133" customWidth="1"/>
    <col min="7177" max="7177" width="10.125" style="133" bestFit="1" customWidth="1"/>
    <col min="7178" max="7178" width="27" style="133" bestFit="1" customWidth="1"/>
    <col min="7179" max="7179" width="0" style="133" hidden="1" customWidth="1"/>
    <col min="7180" max="7180" width="10.75" style="133" bestFit="1" customWidth="1"/>
    <col min="7181" max="7181" width="13.25" style="133" customWidth="1"/>
    <col min="7182" max="7182" width="15.375" style="133" bestFit="1" customWidth="1"/>
    <col min="7183" max="7183" width="16.875" style="133" bestFit="1" customWidth="1"/>
    <col min="7184" max="7184" width="15.375" style="133" bestFit="1" customWidth="1"/>
    <col min="7185" max="7185" width="15.375" style="133" customWidth="1"/>
    <col min="7186" max="7186" width="11.625" style="133" bestFit="1" customWidth="1"/>
    <col min="7187" max="7422" width="9" style="133"/>
    <col min="7423" max="7423" width="9.125" style="133" customWidth="1"/>
    <col min="7424" max="7424" width="13.75" style="133" bestFit="1" customWidth="1"/>
    <col min="7425" max="7425" width="7.5" style="133" bestFit="1" customWidth="1"/>
    <col min="7426" max="7426" width="23.875" style="133" customWidth="1"/>
    <col min="7427" max="7427" width="9.625" style="133" customWidth="1"/>
    <col min="7428" max="7428" width="11.625" style="133" customWidth="1"/>
    <col min="7429" max="7430" width="15" style="133" customWidth="1"/>
    <col min="7431" max="7431" width="19" style="133" bestFit="1" customWidth="1"/>
    <col min="7432" max="7432" width="12.125" style="133" customWidth="1"/>
    <col min="7433" max="7433" width="10.125" style="133" bestFit="1" customWidth="1"/>
    <col min="7434" max="7434" width="27" style="133" bestFit="1" customWidth="1"/>
    <col min="7435" max="7435" width="0" style="133" hidden="1" customWidth="1"/>
    <col min="7436" max="7436" width="10.75" style="133" bestFit="1" customWidth="1"/>
    <col min="7437" max="7437" width="13.25" style="133" customWidth="1"/>
    <col min="7438" max="7438" width="15.375" style="133" bestFit="1" customWidth="1"/>
    <col min="7439" max="7439" width="16.875" style="133" bestFit="1" customWidth="1"/>
    <col min="7440" max="7440" width="15.375" style="133" bestFit="1" customWidth="1"/>
    <col min="7441" max="7441" width="15.375" style="133" customWidth="1"/>
    <col min="7442" max="7442" width="11.625" style="133" bestFit="1" customWidth="1"/>
    <col min="7443" max="7678" width="9" style="133"/>
    <col min="7679" max="7679" width="9.125" style="133" customWidth="1"/>
    <col min="7680" max="7680" width="13.75" style="133" bestFit="1" customWidth="1"/>
    <col min="7681" max="7681" width="7.5" style="133" bestFit="1" customWidth="1"/>
    <col min="7682" max="7682" width="23.875" style="133" customWidth="1"/>
    <col min="7683" max="7683" width="9.625" style="133" customWidth="1"/>
    <col min="7684" max="7684" width="11.625" style="133" customWidth="1"/>
    <col min="7685" max="7686" width="15" style="133" customWidth="1"/>
    <col min="7687" max="7687" width="19" style="133" bestFit="1" customWidth="1"/>
    <col min="7688" max="7688" width="12.125" style="133" customWidth="1"/>
    <col min="7689" max="7689" width="10.125" style="133" bestFit="1" customWidth="1"/>
    <col min="7690" max="7690" width="27" style="133" bestFit="1" customWidth="1"/>
    <col min="7691" max="7691" width="0" style="133" hidden="1" customWidth="1"/>
    <col min="7692" max="7692" width="10.75" style="133" bestFit="1" customWidth="1"/>
    <col min="7693" max="7693" width="13.25" style="133" customWidth="1"/>
    <col min="7694" max="7694" width="15.375" style="133" bestFit="1" customWidth="1"/>
    <col min="7695" max="7695" width="16.875" style="133" bestFit="1" customWidth="1"/>
    <col min="7696" max="7696" width="15.375" style="133" bestFit="1" customWidth="1"/>
    <col min="7697" max="7697" width="15.375" style="133" customWidth="1"/>
    <col min="7698" max="7698" width="11.625" style="133" bestFit="1" customWidth="1"/>
    <col min="7699" max="7934" width="9" style="133"/>
    <col min="7935" max="7935" width="9.125" style="133" customWidth="1"/>
    <col min="7936" max="7936" width="13.75" style="133" bestFit="1" customWidth="1"/>
    <col min="7937" max="7937" width="7.5" style="133" bestFit="1" customWidth="1"/>
    <col min="7938" max="7938" width="23.875" style="133" customWidth="1"/>
    <col min="7939" max="7939" width="9.625" style="133" customWidth="1"/>
    <col min="7940" max="7940" width="11.625" style="133" customWidth="1"/>
    <col min="7941" max="7942" width="15" style="133" customWidth="1"/>
    <col min="7943" max="7943" width="19" style="133" bestFit="1" customWidth="1"/>
    <col min="7944" max="7944" width="12.125" style="133" customWidth="1"/>
    <col min="7945" max="7945" width="10.125" style="133" bestFit="1" customWidth="1"/>
    <col min="7946" max="7946" width="27" style="133" bestFit="1" customWidth="1"/>
    <col min="7947" max="7947" width="0" style="133" hidden="1" customWidth="1"/>
    <col min="7948" max="7948" width="10.75" style="133" bestFit="1" customWidth="1"/>
    <col min="7949" max="7949" width="13.25" style="133" customWidth="1"/>
    <col min="7950" max="7950" width="15.375" style="133" bestFit="1" customWidth="1"/>
    <col min="7951" max="7951" width="16.875" style="133" bestFit="1" customWidth="1"/>
    <col min="7952" max="7952" width="15.375" style="133" bestFit="1" customWidth="1"/>
    <col min="7953" max="7953" width="15.375" style="133" customWidth="1"/>
    <col min="7954" max="7954" width="11.625" style="133" bestFit="1" customWidth="1"/>
    <col min="7955" max="8190" width="9" style="133"/>
    <col min="8191" max="8191" width="9.125" style="133" customWidth="1"/>
    <col min="8192" max="8192" width="13.75" style="133" bestFit="1" customWidth="1"/>
    <col min="8193" max="8193" width="7.5" style="133" bestFit="1" customWidth="1"/>
    <col min="8194" max="8194" width="23.875" style="133" customWidth="1"/>
    <col min="8195" max="8195" width="9.625" style="133" customWidth="1"/>
    <col min="8196" max="8196" width="11.625" style="133" customWidth="1"/>
    <col min="8197" max="8198" width="15" style="133" customWidth="1"/>
    <col min="8199" max="8199" width="19" style="133" bestFit="1" customWidth="1"/>
    <col min="8200" max="8200" width="12.125" style="133" customWidth="1"/>
    <col min="8201" max="8201" width="10.125" style="133" bestFit="1" customWidth="1"/>
    <col min="8202" max="8202" width="27" style="133" bestFit="1" customWidth="1"/>
    <col min="8203" max="8203" width="0" style="133" hidden="1" customWidth="1"/>
    <col min="8204" max="8204" width="10.75" style="133" bestFit="1" customWidth="1"/>
    <col min="8205" max="8205" width="13.25" style="133" customWidth="1"/>
    <col min="8206" max="8206" width="15.375" style="133" bestFit="1" customWidth="1"/>
    <col min="8207" max="8207" width="16.875" style="133" bestFit="1" customWidth="1"/>
    <col min="8208" max="8208" width="15.375" style="133" bestFit="1" customWidth="1"/>
    <col min="8209" max="8209" width="15.375" style="133" customWidth="1"/>
    <col min="8210" max="8210" width="11.625" style="133" bestFit="1" customWidth="1"/>
    <col min="8211" max="8446" width="9" style="133"/>
    <col min="8447" max="8447" width="9.125" style="133" customWidth="1"/>
    <col min="8448" max="8448" width="13.75" style="133" bestFit="1" customWidth="1"/>
    <col min="8449" max="8449" width="7.5" style="133" bestFit="1" customWidth="1"/>
    <col min="8450" max="8450" width="23.875" style="133" customWidth="1"/>
    <col min="8451" max="8451" width="9.625" style="133" customWidth="1"/>
    <col min="8452" max="8452" width="11.625" style="133" customWidth="1"/>
    <col min="8453" max="8454" width="15" style="133" customWidth="1"/>
    <col min="8455" max="8455" width="19" style="133" bestFit="1" customWidth="1"/>
    <col min="8456" max="8456" width="12.125" style="133" customWidth="1"/>
    <col min="8457" max="8457" width="10.125" style="133" bestFit="1" customWidth="1"/>
    <col min="8458" max="8458" width="27" style="133" bestFit="1" customWidth="1"/>
    <col min="8459" max="8459" width="0" style="133" hidden="1" customWidth="1"/>
    <col min="8460" max="8460" width="10.75" style="133" bestFit="1" customWidth="1"/>
    <col min="8461" max="8461" width="13.25" style="133" customWidth="1"/>
    <col min="8462" max="8462" width="15.375" style="133" bestFit="1" customWidth="1"/>
    <col min="8463" max="8463" width="16.875" style="133" bestFit="1" customWidth="1"/>
    <col min="8464" max="8464" width="15.375" style="133" bestFit="1" customWidth="1"/>
    <col min="8465" max="8465" width="15.375" style="133" customWidth="1"/>
    <col min="8466" max="8466" width="11.625" style="133" bestFit="1" customWidth="1"/>
    <col min="8467" max="8702" width="9" style="133"/>
    <col min="8703" max="8703" width="9.125" style="133" customWidth="1"/>
    <col min="8704" max="8704" width="13.75" style="133" bestFit="1" customWidth="1"/>
    <col min="8705" max="8705" width="7.5" style="133" bestFit="1" customWidth="1"/>
    <col min="8706" max="8706" width="23.875" style="133" customWidth="1"/>
    <col min="8707" max="8707" width="9.625" style="133" customWidth="1"/>
    <col min="8708" max="8708" width="11.625" style="133" customWidth="1"/>
    <col min="8709" max="8710" width="15" style="133" customWidth="1"/>
    <col min="8711" max="8711" width="19" style="133" bestFit="1" customWidth="1"/>
    <col min="8712" max="8712" width="12.125" style="133" customWidth="1"/>
    <col min="8713" max="8713" width="10.125" style="133" bestFit="1" customWidth="1"/>
    <col min="8714" max="8714" width="27" style="133" bestFit="1" customWidth="1"/>
    <col min="8715" max="8715" width="0" style="133" hidden="1" customWidth="1"/>
    <col min="8716" max="8716" width="10.75" style="133" bestFit="1" customWidth="1"/>
    <col min="8717" max="8717" width="13.25" style="133" customWidth="1"/>
    <col min="8718" max="8718" width="15.375" style="133" bestFit="1" customWidth="1"/>
    <col min="8719" max="8719" width="16.875" style="133" bestFit="1" customWidth="1"/>
    <col min="8720" max="8720" width="15.375" style="133" bestFit="1" customWidth="1"/>
    <col min="8721" max="8721" width="15.375" style="133" customWidth="1"/>
    <col min="8722" max="8722" width="11.625" style="133" bestFit="1" customWidth="1"/>
    <col min="8723" max="8958" width="9" style="133"/>
    <col min="8959" max="8959" width="9.125" style="133" customWidth="1"/>
    <col min="8960" max="8960" width="13.75" style="133" bestFit="1" customWidth="1"/>
    <col min="8961" max="8961" width="7.5" style="133" bestFit="1" customWidth="1"/>
    <col min="8962" max="8962" width="23.875" style="133" customWidth="1"/>
    <col min="8963" max="8963" width="9.625" style="133" customWidth="1"/>
    <col min="8964" max="8964" width="11.625" style="133" customWidth="1"/>
    <col min="8965" max="8966" width="15" style="133" customWidth="1"/>
    <col min="8967" max="8967" width="19" style="133" bestFit="1" customWidth="1"/>
    <col min="8968" max="8968" width="12.125" style="133" customWidth="1"/>
    <col min="8969" max="8969" width="10.125" style="133" bestFit="1" customWidth="1"/>
    <col min="8970" max="8970" width="27" style="133" bestFit="1" customWidth="1"/>
    <col min="8971" max="8971" width="0" style="133" hidden="1" customWidth="1"/>
    <col min="8972" max="8972" width="10.75" style="133" bestFit="1" customWidth="1"/>
    <col min="8973" max="8973" width="13.25" style="133" customWidth="1"/>
    <col min="8974" max="8974" width="15.375" style="133" bestFit="1" customWidth="1"/>
    <col min="8975" max="8975" width="16.875" style="133" bestFit="1" customWidth="1"/>
    <col min="8976" max="8976" width="15.375" style="133" bestFit="1" customWidth="1"/>
    <col min="8977" max="8977" width="15.375" style="133" customWidth="1"/>
    <col min="8978" max="8978" width="11.625" style="133" bestFit="1" customWidth="1"/>
    <col min="8979" max="9214" width="9" style="133"/>
    <col min="9215" max="9215" width="9.125" style="133" customWidth="1"/>
    <col min="9216" max="9216" width="13.75" style="133" bestFit="1" customWidth="1"/>
    <col min="9217" max="9217" width="7.5" style="133" bestFit="1" customWidth="1"/>
    <col min="9218" max="9218" width="23.875" style="133" customWidth="1"/>
    <col min="9219" max="9219" width="9.625" style="133" customWidth="1"/>
    <col min="9220" max="9220" width="11.625" style="133" customWidth="1"/>
    <col min="9221" max="9222" width="15" style="133" customWidth="1"/>
    <col min="9223" max="9223" width="19" style="133" bestFit="1" customWidth="1"/>
    <col min="9224" max="9224" width="12.125" style="133" customWidth="1"/>
    <col min="9225" max="9225" width="10.125" style="133" bestFit="1" customWidth="1"/>
    <col min="9226" max="9226" width="27" style="133" bestFit="1" customWidth="1"/>
    <col min="9227" max="9227" width="0" style="133" hidden="1" customWidth="1"/>
    <col min="9228" max="9228" width="10.75" style="133" bestFit="1" customWidth="1"/>
    <col min="9229" max="9229" width="13.25" style="133" customWidth="1"/>
    <col min="9230" max="9230" width="15.375" style="133" bestFit="1" customWidth="1"/>
    <col min="9231" max="9231" width="16.875" style="133" bestFit="1" customWidth="1"/>
    <col min="9232" max="9232" width="15.375" style="133" bestFit="1" customWidth="1"/>
    <col min="9233" max="9233" width="15.375" style="133" customWidth="1"/>
    <col min="9234" max="9234" width="11.625" style="133" bestFit="1" customWidth="1"/>
    <col min="9235" max="9470" width="9" style="133"/>
    <col min="9471" max="9471" width="9.125" style="133" customWidth="1"/>
    <col min="9472" max="9472" width="13.75" style="133" bestFit="1" customWidth="1"/>
    <col min="9473" max="9473" width="7.5" style="133" bestFit="1" customWidth="1"/>
    <col min="9474" max="9474" width="23.875" style="133" customWidth="1"/>
    <col min="9475" max="9475" width="9.625" style="133" customWidth="1"/>
    <col min="9476" max="9476" width="11.625" style="133" customWidth="1"/>
    <col min="9477" max="9478" width="15" style="133" customWidth="1"/>
    <col min="9479" max="9479" width="19" style="133" bestFit="1" customWidth="1"/>
    <col min="9480" max="9480" width="12.125" style="133" customWidth="1"/>
    <col min="9481" max="9481" width="10.125" style="133" bestFit="1" customWidth="1"/>
    <col min="9482" max="9482" width="27" style="133" bestFit="1" customWidth="1"/>
    <col min="9483" max="9483" width="0" style="133" hidden="1" customWidth="1"/>
    <col min="9484" max="9484" width="10.75" style="133" bestFit="1" customWidth="1"/>
    <col min="9485" max="9485" width="13.25" style="133" customWidth="1"/>
    <col min="9486" max="9486" width="15.375" style="133" bestFit="1" customWidth="1"/>
    <col min="9487" max="9487" width="16.875" style="133" bestFit="1" customWidth="1"/>
    <col min="9488" max="9488" width="15.375" style="133" bestFit="1" customWidth="1"/>
    <col min="9489" max="9489" width="15.375" style="133" customWidth="1"/>
    <col min="9490" max="9490" width="11.625" style="133" bestFit="1" customWidth="1"/>
    <col min="9491" max="9726" width="9" style="133"/>
    <col min="9727" max="9727" width="9.125" style="133" customWidth="1"/>
    <col min="9728" max="9728" width="13.75" style="133" bestFit="1" customWidth="1"/>
    <col min="9729" max="9729" width="7.5" style="133" bestFit="1" customWidth="1"/>
    <col min="9730" max="9730" width="23.875" style="133" customWidth="1"/>
    <col min="9731" max="9731" width="9.625" style="133" customWidth="1"/>
    <col min="9732" max="9732" width="11.625" style="133" customWidth="1"/>
    <col min="9733" max="9734" width="15" style="133" customWidth="1"/>
    <col min="9735" max="9735" width="19" style="133" bestFit="1" customWidth="1"/>
    <col min="9736" max="9736" width="12.125" style="133" customWidth="1"/>
    <col min="9737" max="9737" width="10.125" style="133" bestFit="1" customWidth="1"/>
    <col min="9738" max="9738" width="27" style="133" bestFit="1" customWidth="1"/>
    <col min="9739" max="9739" width="0" style="133" hidden="1" customWidth="1"/>
    <col min="9740" max="9740" width="10.75" style="133" bestFit="1" customWidth="1"/>
    <col min="9741" max="9741" width="13.25" style="133" customWidth="1"/>
    <col min="9742" max="9742" width="15.375" style="133" bestFit="1" customWidth="1"/>
    <col min="9743" max="9743" width="16.875" style="133" bestFit="1" customWidth="1"/>
    <col min="9744" max="9744" width="15.375" style="133" bestFit="1" customWidth="1"/>
    <col min="9745" max="9745" width="15.375" style="133" customWidth="1"/>
    <col min="9746" max="9746" width="11.625" style="133" bestFit="1" customWidth="1"/>
    <col min="9747" max="9982" width="9" style="133"/>
    <col min="9983" max="9983" width="9.125" style="133" customWidth="1"/>
    <col min="9984" max="9984" width="13.75" style="133" bestFit="1" customWidth="1"/>
    <col min="9985" max="9985" width="7.5" style="133" bestFit="1" customWidth="1"/>
    <col min="9986" max="9986" width="23.875" style="133" customWidth="1"/>
    <col min="9987" max="9987" width="9.625" style="133" customWidth="1"/>
    <col min="9988" max="9988" width="11.625" style="133" customWidth="1"/>
    <col min="9989" max="9990" width="15" style="133" customWidth="1"/>
    <col min="9991" max="9991" width="19" style="133" bestFit="1" customWidth="1"/>
    <col min="9992" max="9992" width="12.125" style="133" customWidth="1"/>
    <col min="9993" max="9993" width="10.125" style="133" bestFit="1" customWidth="1"/>
    <col min="9994" max="9994" width="27" style="133" bestFit="1" customWidth="1"/>
    <col min="9995" max="9995" width="0" style="133" hidden="1" customWidth="1"/>
    <col min="9996" max="9996" width="10.75" style="133" bestFit="1" customWidth="1"/>
    <col min="9997" max="9997" width="13.25" style="133" customWidth="1"/>
    <col min="9998" max="9998" width="15.375" style="133" bestFit="1" customWidth="1"/>
    <col min="9999" max="9999" width="16.875" style="133" bestFit="1" customWidth="1"/>
    <col min="10000" max="10000" width="15.375" style="133" bestFit="1" customWidth="1"/>
    <col min="10001" max="10001" width="15.375" style="133" customWidth="1"/>
    <col min="10002" max="10002" width="11.625" style="133" bestFit="1" customWidth="1"/>
    <col min="10003" max="10238" width="9" style="133"/>
    <col min="10239" max="10239" width="9.125" style="133" customWidth="1"/>
    <col min="10240" max="10240" width="13.75" style="133" bestFit="1" customWidth="1"/>
    <col min="10241" max="10241" width="7.5" style="133" bestFit="1" customWidth="1"/>
    <col min="10242" max="10242" width="23.875" style="133" customWidth="1"/>
    <col min="10243" max="10243" width="9.625" style="133" customWidth="1"/>
    <col min="10244" max="10244" width="11.625" style="133" customWidth="1"/>
    <col min="10245" max="10246" width="15" style="133" customWidth="1"/>
    <col min="10247" max="10247" width="19" style="133" bestFit="1" customWidth="1"/>
    <col min="10248" max="10248" width="12.125" style="133" customWidth="1"/>
    <col min="10249" max="10249" width="10.125" style="133" bestFit="1" customWidth="1"/>
    <col min="10250" max="10250" width="27" style="133" bestFit="1" customWidth="1"/>
    <col min="10251" max="10251" width="0" style="133" hidden="1" customWidth="1"/>
    <col min="10252" max="10252" width="10.75" style="133" bestFit="1" customWidth="1"/>
    <col min="10253" max="10253" width="13.25" style="133" customWidth="1"/>
    <col min="10254" max="10254" width="15.375" style="133" bestFit="1" customWidth="1"/>
    <col min="10255" max="10255" width="16.875" style="133" bestFit="1" customWidth="1"/>
    <col min="10256" max="10256" width="15.375" style="133" bestFit="1" customWidth="1"/>
    <col min="10257" max="10257" width="15.375" style="133" customWidth="1"/>
    <col min="10258" max="10258" width="11.625" style="133" bestFit="1" customWidth="1"/>
    <col min="10259" max="10494" width="9" style="133"/>
    <col min="10495" max="10495" width="9.125" style="133" customWidth="1"/>
    <col min="10496" max="10496" width="13.75" style="133" bestFit="1" customWidth="1"/>
    <col min="10497" max="10497" width="7.5" style="133" bestFit="1" customWidth="1"/>
    <col min="10498" max="10498" width="23.875" style="133" customWidth="1"/>
    <col min="10499" max="10499" width="9.625" style="133" customWidth="1"/>
    <col min="10500" max="10500" width="11.625" style="133" customWidth="1"/>
    <col min="10501" max="10502" width="15" style="133" customWidth="1"/>
    <col min="10503" max="10503" width="19" style="133" bestFit="1" customWidth="1"/>
    <col min="10504" max="10504" width="12.125" style="133" customWidth="1"/>
    <col min="10505" max="10505" width="10.125" style="133" bestFit="1" customWidth="1"/>
    <col min="10506" max="10506" width="27" style="133" bestFit="1" customWidth="1"/>
    <col min="10507" max="10507" width="0" style="133" hidden="1" customWidth="1"/>
    <col min="10508" max="10508" width="10.75" style="133" bestFit="1" customWidth="1"/>
    <col min="10509" max="10509" width="13.25" style="133" customWidth="1"/>
    <col min="10510" max="10510" width="15.375" style="133" bestFit="1" customWidth="1"/>
    <col min="10511" max="10511" width="16.875" style="133" bestFit="1" customWidth="1"/>
    <col min="10512" max="10512" width="15.375" style="133" bestFit="1" customWidth="1"/>
    <col min="10513" max="10513" width="15.375" style="133" customWidth="1"/>
    <col min="10514" max="10514" width="11.625" style="133" bestFit="1" customWidth="1"/>
    <col min="10515" max="10750" width="9" style="133"/>
    <col min="10751" max="10751" width="9.125" style="133" customWidth="1"/>
    <col min="10752" max="10752" width="13.75" style="133" bestFit="1" customWidth="1"/>
    <col min="10753" max="10753" width="7.5" style="133" bestFit="1" customWidth="1"/>
    <col min="10754" max="10754" width="23.875" style="133" customWidth="1"/>
    <col min="10755" max="10755" width="9.625" style="133" customWidth="1"/>
    <col min="10756" max="10756" width="11.625" style="133" customWidth="1"/>
    <col min="10757" max="10758" width="15" style="133" customWidth="1"/>
    <col min="10759" max="10759" width="19" style="133" bestFit="1" customWidth="1"/>
    <col min="10760" max="10760" width="12.125" style="133" customWidth="1"/>
    <col min="10761" max="10761" width="10.125" style="133" bestFit="1" customWidth="1"/>
    <col min="10762" max="10762" width="27" style="133" bestFit="1" customWidth="1"/>
    <col min="10763" max="10763" width="0" style="133" hidden="1" customWidth="1"/>
    <col min="10764" max="10764" width="10.75" style="133" bestFit="1" customWidth="1"/>
    <col min="10765" max="10765" width="13.25" style="133" customWidth="1"/>
    <col min="10766" max="10766" width="15.375" style="133" bestFit="1" customWidth="1"/>
    <col min="10767" max="10767" width="16.875" style="133" bestFit="1" customWidth="1"/>
    <col min="10768" max="10768" width="15.375" style="133" bestFit="1" customWidth="1"/>
    <col min="10769" max="10769" width="15.375" style="133" customWidth="1"/>
    <col min="10770" max="10770" width="11.625" style="133" bestFit="1" customWidth="1"/>
    <col min="10771" max="11006" width="9" style="133"/>
    <col min="11007" max="11007" width="9.125" style="133" customWidth="1"/>
    <col min="11008" max="11008" width="13.75" style="133" bestFit="1" customWidth="1"/>
    <col min="11009" max="11009" width="7.5" style="133" bestFit="1" customWidth="1"/>
    <col min="11010" max="11010" width="23.875" style="133" customWidth="1"/>
    <col min="11011" max="11011" width="9.625" style="133" customWidth="1"/>
    <col min="11012" max="11012" width="11.625" style="133" customWidth="1"/>
    <col min="11013" max="11014" width="15" style="133" customWidth="1"/>
    <col min="11015" max="11015" width="19" style="133" bestFit="1" customWidth="1"/>
    <col min="11016" max="11016" width="12.125" style="133" customWidth="1"/>
    <col min="11017" max="11017" width="10.125" style="133" bestFit="1" customWidth="1"/>
    <col min="11018" max="11018" width="27" style="133" bestFit="1" customWidth="1"/>
    <col min="11019" max="11019" width="0" style="133" hidden="1" customWidth="1"/>
    <col min="11020" max="11020" width="10.75" style="133" bestFit="1" customWidth="1"/>
    <col min="11021" max="11021" width="13.25" style="133" customWidth="1"/>
    <col min="11022" max="11022" width="15.375" style="133" bestFit="1" customWidth="1"/>
    <col min="11023" max="11023" width="16.875" style="133" bestFit="1" customWidth="1"/>
    <col min="11024" max="11024" width="15.375" style="133" bestFit="1" customWidth="1"/>
    <col min="11025" max="11025" width="15.375" style="133" customWidth="1"/>
    <col min="11026" max="11026" width="11.625" style="133" bestFit="1" customWidth="1"/>
    <col min="11027" max="11262" width="9" style="133"/>
    <col min="11263" max="11263" width="9.125" style="133" customWidth="1"/>
    <col min="11264" max="11264" width="13.75" style="133" bestFit="1" customWidth="1"/>
    <col min="11265" max="11265" width="7.5" style="133" bestFit="1" customWidth="1"/>
    <col min="11266" max="11266" width="23.875" style="133" customWidth="1"/>
    <col min="11267" max="11267" width="9.625" style="133" customWidth="1"/>
    <col min="11268" max="11268" width="11.625" style="133" customWidth="1"/>
    <col min="11269" max="11270" width="15" style="133" customWidth="1"/>
    <col min="11271" max="11271" width="19" style="133" bestFit="1" customWidth="1"/>
    <col min="11272" max="11272" width="12.125" style="133" customWidth="1"/>
    <col min="11273" max="11273" width="10.125" style="133" bestFit="1" customWidth="1"/>
    <col min="11274" max="11274" width="27" style="133" bestFit="1" customWidth="1"/>
    <col min="11275" max="11275" width="0" style="133" hidden="1" customWidth="1"/>
    <col min="11276" max="11276" width="10.75" style="133" bestFit="1" customWidth="1"/>
    <col min="11277" max="11277" width="13.25" style="133" customWidth="1"/>
    <col min="11278" max="11278" width="15.375" style="133" bestFit="1" customWidth="1"/>
    <col min="11279" max="11279" width="16.875" style="133" bestFit="1" customWidth="1"/>
    <col min="11280" max="11280" width="15.375" style="133" bestFit="1" customWidth="1"/>
    <col min="11281" max="11281" width="15.375" style="133" customWidth="1"/>
    <col min="11282" max="11282" width="11.625" style="133" bestFit="1" customWidth="1"/>
    <col min="11283" max="11518" width="9" style="133"/>
    <col min="11519" max="11519" width="9.125" style="133" customWidth="1"/>
    <col min="11520" max="11520" width="13.75" style="133" bestFit="1" customWidth="1"/>
    <col min="11521" max="11521" width="7.5" style="133" bestFit="1" customWidth="1"/>
    <col min="11522" max="11522" width="23.875" style="133" customWidth="1"/>
    <col min="11523" max="11523" width="9.625" style="133" customWidth="1"/>
    <col min="11524" max="11524" width="11.625" style="133" customWidth="1"/>
    <col min="11525" max="11526" width="15" style="133" customWidth="1"/>
    <col min="11527" max="11527" width="19" style="133" bestFit="1" customWidth="1"/>
    <col min="11528" max="11528" width="12.125" style="133" customWidth="1"/>
    <col min="11529" max="11529" width="10.125" style="133" bestFit="1" customWidth="1"/>
    <col min="11530" max="11530" width="27" style="133" bestFit="1" customWidth="1"/>
    <col min="11531" max="11531" width="0" style="133" hidden="1" customWidth="1"/>
    <col min="11532" max="11532" width="10.75" style="133" bestFit="1" customWidth="1"/>
    <col min="11533" max="11533" width="13.25" style="133" customWidth="1"/>
    <col min="11534" max="11534" width="15.375" style="133" bestFit="1" customWidth="1"/>
    <col min="11535" max="11535" width="16.875" style="133" bestFit="1" customWidth="1"/>
    <col min="11536" max="11536" width="15.375" style="133" bestFit="1" customWidth="1"/>
    <col min="11537" max="11537" width="15.375" style="133" customWidth="1"/>
    <col min="11538" max="11538" width="11.625" style="133" bestFit="1" customWidth="1"/>
    <col min="11539" max="11774" width="9" style="133"/>
    <col min="11775" max="11775" width="9.125" style="133" customWidth="1"/>
    <col min="11776" max="11776" width="13.75" style="133" bestFit="1" customWidth="1"/>
    <col min="11777" max="11777" width="7.5" style="133" bestFit="1" customWidth="1"/>
    <col min="11778" max="11778" width="23.875" style="133" customWidth="1"/>
    <col min="11779" max="11779" width="9.625" style="133" customWidth="1"/>
    <col min="11780" max="11780" width="11.625" style="133" customWidth="1"/>
    <col min="11781" max="11782" width="15" style="133" customWidth="1"/>
    <col min="11783" max="11783" width="19" style="133" bestFit="1" customWidth="1"/>
    <col min="11784" max="11784" width="12.125" style="133" customWidth="1"/>
    <col min="11785" max="11785" width="10.125" style="133" bestFit="1" customWidth="1"/>
    <col min="11786" max="11786" width="27" style="133" bestFit="1" customWidth="1"/>
    <col min="11787" max="11787" width="0" style="133" hidden="1" customWidth="1"/>
    <col min="11788" max="11788" width="10.75" style="133" bestFit="1" customWidth="1"/>
    <col min="11789" max="11789" width="13.25" style="133" customWidth="1"/>
    <col min="11790" max="11790" width="15.375" style="133" bestFit="1" customWidth="1"/>
    <col min="11791" max="11791" width="16.875" style="133" bestFit="1" customWidth="1"/>
    <col min="11792" max="11792" width="15.375" style="133" bestFit="1" customWidth="1"/>
    <col min="11793" max="11793" width="15.375" style="133" customWidth="1"/>
    <col min="11794" max="11794" width="11.625" style="133" bestFit="1" customWidth="1"/>
    <col min="11795" max="12030" width="9" style="133"/>
    <col min="12031" max="12031" width="9.125" style="133" customWidth="1"/>
    <col min="12032" max="12032" width="13.75" style="133" bestFit="1" customWidth="1"/>
    <col min="12033" max="12033" width="7.5" style="133" bestFit="1" customWidth="1"/>
    <col min="12034" max="12034" width="23.875" style="133" customWidth="1"/>
    <col min="12035" max="12035" width="9.625" style="133" customWidth="1"/>
    <col min="12036" max="12036" width="11.625" style="133" customWidth="1"/>
    <col min="12037" max="12038" width="15" style="133" customWidth="1"/>
    <col min="12039" max="12039" width="19" style="133" bestFit="1" customWidth="1"/>
    <col min="12040" max="12040" width="12.125" style="133" customWidth="1"/>
    <col min="12041" max="12041" width="10.125" style="133" bestFit="1" customWidth="1"/>
    <col min="12042" max="12042" width="27" style="133" bestFit="1" customWidth="1"/>
    <col min="12043" max="12043" width="0" style="133" hidden="1" customWidth="1"/>
    <col min="12044" max="12044" width="10.75" style="133" bestFit="1" customWidth="1"/>
    <col min="12045" max="12045" width="13.25" style="133" customWidth="1"/>
    <col min="12046" max="12046" width="15.375" style="133" bestFit="1" customWidth="1"/>
    <col min="12047" max="12047" width="16.875" style="133" bestFit="1" customWidth="1"/>
    <col min="12048" max="12048" width="15.375" style="133" bestFit="1" customWidth="1"/>
    <col min="12049" max="12049" width="15.375" style="133" customWidth="1"/>
    <col min="12050" max="12050" width="11.625" style="133" bestFit="1" customWidth="1"/>
    <col min="12051" max="12286" width="9" style="133"/>
    <col min="12287" max="12287" width="9.125" style="133" customWidth="1"/>
    <col min="12288" max="12288" width="13.75" style="133" bestFit="1" customWidth="1"/>
    <col min="12289" max="12289" width="7.5" style="133" bestFit="1" customWidth="1"/>
    <col min="12290" max="12290" width="23.875" style="133" customWidth="1"/>
    <col min="12291" max="12291" width="9.625" style="133" customWidth="1"/>
    <col min="12292" max="12292" width="11.625" style="133" customWidth="1"/>
    <col min="12293" max="12294" width="15" style="133" customWidth="1"/>
    <col min="12295" max="12295" width="19" style="133" bestFit="1" customWidth="1"/>
    <col min="12296" max="12296" width="12.125" style="133" customWidth="1"/>
    <col min="12297" max="12297" width="10.125" style="133" bestFit="1" customWidth="1"/>
    <col min="12298" max="12298" width="27" style="133" bestFit="1" customWidth="1"/>
    <col min="12299" max="12299" width="0" style="133" hidden="1" customWidth="1"/>
    <col min="12300" max="12300" width="10.75" style="133" bestFit="1" customWidth="1"/>
    <col min="12301" max="12301" width="13.25" style="133" customWidth="1"/>
    <col min="12302" max="12302" width="15.375" style="133" bestFit="1" customWidth="1"/>
    <col min="12303" max="12303" width="16.875" style="133" bestFit="1" customWidth="1"/>
    <col min="12304" max="12304" width="15.375" style="133" bestFit="1" customWidth="1"/>
    <col min="12305" max="12305" width="15.375" style="133" customWidth="1"/>
    <col min="12306" max="12306" width="11.625" style="133" bestFit="1" customWidth="1"/>
    <col min="12307" max="12542" width="9" style="133"/>
    <col min="12543" max="12543" width="9.125" style="133" customWidth="1"/>
    <col min="12544" max="12544" width="13.75" style="133" bestFit="1" customWidth="1"/>
    <col min="12545" max="12545" width="7.5" style="133" bestFit="1" customWidth="1"/>
    <col min="12546" max="12546" width="23.875" style="133" customWidth="1"/>
    <col min="12547" max="12547" width="9.625" style="133" customWidth="1"/>
    <col min="12548" max="12548" width="11.625" style="133" customWidth="1"/>
    <col min="12549" max="12550" width="15" style="133" customWidth="1"/>
    <col min="12551" max="12551" width="19" style="133" bestFit="1" customWidth="1"/>
    <col min="12552" max="12552" width="12.125" style="133" customWidth="1"/>
    <col min="12553" max="12553" width="10.125" style="133" bestFit="1" customWidth="1"/>
    <col min="12554" max="12554" width="27" style="133" bestFit="1" customWidth="1"/>
    <col min="12555" max="12555" width="0" style="133" hidden="1" customWidth="1"/>
    <col min="12556" max="12556" width="10.75" style="133" bestFit="1" customWidth="1"/>
    <col min="12557" max="12557" width="13.25" style="133" customWidth="1"/>
    <col min="12558" max="12558" width="15.375" style="133" bestFit="1" customWidth="1"/>
    <col min="12559" max="12559" width="16.875" style="133" bestFit="1" customWidth="1"/>
    <col min="12560" max="12560" width="15.375" style="133" bestFit="1" customWidth="1"/>
    <col min="12561" max="12561" width="15.375" style="133" customWidth="1"/>
    <col min="12562" max="12562" width="11.625" style="133" bestFit="1" customWidth="1"/>
    <col min="12563" max="12798" width="9" style="133"/>
    <col min="12799" max="12799" width="9.125" style="133" customWidth="1"/>
    <col min="12800" max="12800" width="13.75" style="133" bestFit="1" customWidth="1"/>
    <col min="12801" max="12801" width="7.5" style="133" bestFit="1" customWidth="1"/>
    <col min="12802" max="12802" width="23.875" style="133" customWidth="1"/>
    <col min="12803" max="12803" width="9.625" style="133" customWidth="1"/>
    <col min="12804" max="12804" width="11.625" style="133" customWidth="1"/>
    <col min="12805" max="12806" width="15" style="133" customWidth="1"/>
    <col min="12807" max="12807" width="19" style="133" bestFit="1" customWidth="1"/>
    <col min="12808" max="12808" width="12.125" style="133" customWidth="1"/>
    <col min="12809" max="12809" width="10.125" style="133" bestFit="1" customWidth="1"/>
    <col min="12810" max="12810" width="27" style="133" bestFit="1" customWidth="1"/>
    <col min="12811" max="12811" width="0" style="133" hidden="1" customWidth="1"/>
    <col min="12812" max="12812" width="10.75" style="133" bestFit="1" customWidth="1"/>
    <col min="12813" max="12813" width="13.25" style="133" customWidth="1"/>
    <col min="12814" max="12814" width="15.375" style="133" bestFit="1" customWidth="1"/>
    <col min="12815" max="12815" width="16.875" style="133" bestFit="1" customWidth="1"/>
    <col min="12816" max="12816" width="15.375" style="133" bestFit="1" customWidth="1"/>
    <col min="12817" max="12817" width="15.375" style="133" customWidth="1"/>
    <col min="12818" max="12818" width="11.625" style="133" bestFit="1" customWidth="1"/>
    <col min="12819" max="13054" width="9" style="133"/>
    <col min="13055" max="13055" width="9.125" style="133" customWidth="1"/>
    <col min="13056" max="13056" width="13.75" style="133" bestFit="1" customWidth="1"/>
    <col min="13057" max="13057" width="7.5" style="133" bestFit="1" customWidth="1"/>
    <col min="13058" max="13058" width="23.875" style="133" customWidth="1"/>
    <col min="13059" max="13059" width="9.625" style="133" customWidth="1"/>
    <col min="13060" max="13060" width="11.625" style="133" customWidth="1"/>
    <col min="13061" max="13062" width="15" style="133" customWidth="1"/>
    <col min="13063" max="13063" width="19" style="133" bestFit="1" customWidth="1"/>
    <col min="13064" max="13064" width="12.125" style="133" customWidth="1"/>
    <col min="13065" max="13065" width="10.125" style="133" bestFit="1" customWidth="1"/>
    <col min="13066" max="13066" width="27" style="133" bestFit="1" customWidth="1"/>
    <col min="13067" max="13067" width="0" style="133" hidden="1" customWidth="1"/>
    <col min="13068" max="13068" width="10.75" style="133" bestFit="1" customWidth="1"/>
    <col min="13069" max="13069" width="13.25" style="133" customWidth="1"/>
    <col min="13070" max="13070" width="15.375" style="133" bestFit="1" customWidth="1"/>
    <col min="13071" max="13071" width="16.875" style="133" bestFit="1" customWidth="1"/>
    <col min="13072" max="13072" width="15.375" style="133" bestFit="1" customWidth="1"/>
    <col min="13073" max="13073" width="15.375" style="133" customWidth="1"/>
    <col min="13074" max="13074" width="11.625" style="133" bestFit="1" customWidth="1"/>
    <col min="13075" max="13310" width="9" style="133"/>
    <col min="13311" max="13311" width="9.125" style="133" customWidth="1"/>
    <col min="13312" max="13312" width="13.75" style="133" bestFit="1" customWidth="1"/>
    <col min="13313" max="13313" width="7.5" style="133" bestFit="1" customWidth="1"/>
    <col min="13314" max="13314" width="23.875" style="133" customWidth="1"/>
    <col min="13315" max="13315" width="9.625" style="133" customWidth="1"/>
    <col min="13316" max="13316" width="11.625" style="133" customWidth="1"/>
    <col min="13317" max="13318" width="15" style="133" customWidth="1"/>
    <col min="13319" max="13319" width="19" style="133" bestFit="1" customWidth="1"/>
    <col min="13320" max="13320" width="12.125" style="133" customWidth="1"/>
    <col min="13321" max="13321" width="10.125" style="133" bestFit="1" customWidth="1"/>
    <col min="13322" max="13322" width="27" style="133" bestFit="1" customWidth="1"/>
    <col min="13323" max="13323" width="0" style="133" hidden="1" customWidth="1"/>
    <col min="13324" max="13324" width="10.75" style="133" bestFit="1" customWidth="1"/>
    <col min="13325" max="13325" width="13.25" style="133" customWidth="1"/>
    <col min="13326" max="13326" width="15.375" style="133" bestFit="1" customWidth="1"/>
    <col min="13327" max="13327" width="16.875" style="133" bestFit="1" customWidth="1"/>
    <col min="13328" max="13328" width="15.375" style="133" bestFit="1" customWidth="1"/>
    <col min="13329" max="13329" width="15.375" style="133" customWidth="1"/>
    <col min="13330" max="13330" width="11.625" style="133" bestFit="1" customWidth="1"/>
    <col min="13331" max="13566" width="9" style="133"/>
    <col min="13567" max="13567" width="9.125" style="133" customWidth="1"/>
    <col min="13568" max="13568" width="13.75" style="133" bestFit="1" customWidth="1"/>
    <col min="13569" max="13569" width="7.5" style="133" bestFit="1" customWidth="1"/>
    <col min="13570" max="13570" width="23.875" style="133" customWidth="1"/>
    <col min="13571" max="13571" width="9.625" style="133" customWidth="1"/>
    <col min="13572" max="13572" width="11.625" style="133" customWidth="1"/>
    <col min="13573" max="13574" width="15" style="133" customWidth="1"/>
    <col min="13575" max="13575" width="19" style="133" bestFit="1" customWidth="1"/>
    <col min="13576" max="13576" width="12.125" style="133" customWidth="1"/>
    <col min="13577" max="13577" width="10.125" style="133" bestFit="1" customWidth="1"/>
    <col min="13578" max="13578" width="27" style="133" bestFit="1" customWidth="1"/>
    <col min="13579" max="13579" width="0" style="133" hidden="1" customWidth="1"/>
    <col min="13580" max="13580" width="10.75" style="133" bestFit="1" customWidth="1"/>
    <col min="13581" max="13581" width="13.25" style="133" customWidth="1"/>
    <col min="13582" max="13582" width="15.375" style="133" bestFit="1" customWidth="1"/>
    <col min="13583" max="13583" width="16.875" style="133" bestFit="1" customWidth="1"/>
    <col min="13584" max="13584" width="15.375" style="133" bestFit="1" customWidth="1"/>
    <col min="13585" max="13585" width="15.375" style="133" customWidth="1"/>
    <col min="13586" max="13586" width="11.625" style="133" bestFit="1" customWidth="1"/>
    <col min="13587" max="13822" width="9" style="133"/>
    <col min="13823" max="13823" width="9.125" style="133" customWidth="1"/>
    <col min="13824" max="13824" width="13.75" style="133" bestFit="1" customWidth="1"/>
    <col min="13825" max="13825" width="7.5" style="133" bestFit="1" customWidth="1"/>
    <col min="13826" max="13826" width="23.875" style="133" customWidth="1"/>
    <col min="13827" max="13827" width="9.625" style="133" customWidth="1"/>
    <col min="13828" max="13828" width="11.625" style="133" customWidth="1"/>
    <col min="13829" max="13830" width="15" style="133" customWidth="1"/>
    <col min="13831" max="13831" width="19" style="133" bestFit="1" customWidth="1"/>
    <col min="13832" max="13832" width="12.125" style="133" customWidth="1"/>
    <col min="13833" max="13833" width="10.125" style="133" bestFit="1" customWidth="1"/>
    <col min="13834" max="13834" width="27" style="133" bestFit="1" customWidth="1"/>
    <col min="13835" max="13835" width="0" style="133" hidden="1" customWidth="1"/>
    <col min="13836" max="13836" width="10.75" style="133" bestFit="1" customWidth="1"/>
    <col min="13837" max="13837" width="13.25" style="133" customWidth="1"/>
    <col min="13838" max="13838" width="15.375" style="133" bestFit="1" customWidth="1"/>
    <col min="13839" max="13839" width="16.875" style="133" bestFit="1" customWidth="1"/>
    <col min="13840" max="13840" width="15.375" style="133" bestFit="1" customWidth="1"/>
    <col min="13841" max="13841" width="15.375" style="133" customWidth="1"/>
    <col min="13842" max="13842" width="11.625" style="133" bestFit="1" customWidth="1"/>
    <col min="13843" max="14078" width="9" style="133"/>
    <col min="14079" max="14079" width="9.125" style="133" customWidth="1"/>
    <col min="14080" max="14080" width="13.75" style="133" bestFit="1" customWidth="1"/>
    <col min="14081" max="14081" width="7.5" style="133" bestFit="1" customWidth="1"/>
    <col min="14082" max="14082" width="23.875" style="133" customWidth="1"/>
    <col min="14083" max="14083" width="9.625" style="133" customWidth="1"/>
    <col min="14084" max="14084" width="11.625" style="133" customWidth="1"/>
    <col min="14085" max="14086" width="15" style="133" customWidth="1"/>
    <col min="14087" max="14087" width="19" style="133" bestFit="1" customWidth="1"/>
    <col min="14088" max="14088" width="12.125" style="133" customWidth="1"/>
    <col min="14089" max="14089" width="10.125" style="133" bestFit="1" customWidth="1"/>
    <col min="14090" max="14090" width="27" style="133" bestFit="1" customWidth="1"/>
    <col min="14091" max="14091" width="0" style="133" hidden="1" customWidth="1"/>
    <col min="14092" max="14092" width="10.75" style="133" bestFit="1" customWidth="1"/>
    <col min="14093" max="14093" width="13.25" style="133" customWidth="1"/>
    <col min="14094" max="14094" width="15.375" style="133" bestFit="1" customWidth="1"/>
    <col min="14095" max="14095" width="16.875" style="133" bestFit="1" customWidth="1"/>
    <col min="14096" max="14096" width="15.375" style="133" bestFit="1" customWidth="1"/>
    <col min="14097" max="14097" width="15.375" style="133" customWidth="1"/>
    <col min="14098" max="14098" width="11.625" style="133" bestFit="1" customWidth="1"/>
    <col min="14099" max="14334" width="9" style="133"/>
    <col min="14335" max="14335" width="9.125" style="133" customWidth="1"/>
    <col min="14336" max="14336" width="13.75" style="133" bestFit="1" customWidth="1"/>
    <col min="14337" max="14337" width="7.5" style="133" bestFit="1" customWidth="1"/>
    <col min="14338" max="14338" width="23.875" style="133" customWidth="1"/>
    <col min="14339" max="14339" width="9.625" style="133" customWidth="1"/>
    <col min="14340" max="14340" width="11.625" style="133" customWidth="1"/>
    <col min="14341" max="14342" width="15" style="133" customWidth="1"/>
    <col min="14343" max="14343" width="19" style="133" bestFit="1" customWidth="1"/>
    <col min="14344" max="14344" width="12.125" style="133" customWidth="1"/>
    <col min="14345" max="14345" width="10.125" style="133" bestFit="1" customWidth="1"/>
    <col min="14346" max="14346" width="27" style="133" bestFit="1" customWidth="1"/>
    <col min="14347" max="14347" width="0" style="133" hidden="1" customWidth="1"/>
    <col min="14348" max="14348" width="10.75" style="133" bestFit="1" customWidth="1"/>
    <col min="14349" max="14349" width="13.25" style="133" customWidth="1"/>
    <col min="14350" max="14350" width="15.375" style="133" bestFit="1" customWidth="1"/>
    <col min="14351" max="14351" width="16.875" style="133" bestFit="1" customWidth="1"/>
    <col min="14352" max="14352" width="15.375" style="133" bestFit="1" customWidth="1"/>
    <col min="14353" max="14353" width="15.375" style="133" customWidth="1"/>
    <col min="14354" max="14354" width="11.625" style="133" bestFit="1" customWidth="1"/>
    <col min="14355" max="14590" width="9" style="133"/>
    <col min="14591" max="14591" width="9.125" style="133" customWidth="1"/>
    <col min="14592" max="14592" width="13.75" style="133" bestFit="1" customWidth="1"/>
    <col min="14593" max="14593" width="7.5" style="133" bestFit="1" customWidth="1"/>
    <col min="14594" max="14594" width="23.875" style="133" customWidth="1"/>
    <col min="14595" max="14595" width="9.625" style="133" customWidth="1"/>
    <col min="14596" max="14596" width="11.625" style="133" customWidth="1"/>
    <col min="14597" max="14598" width="15" style="133" customWidth="1"/>
    <col min="14599" max="14599" width="19" style="133" bestFit="1" customWidth="1"/>
    <col min="14600" max="14600" width="12.125" style="133" customWidth="1"/>
    <col min="14601" max="14601" width="10.125" style="133" bestFit="1" customWidth="1"/>
    <col min="14602" max="14602" width="27" style="133" bestFit="1" customWidth="1"/>
    <col min="14603" max="14603" width="0" style="133" hidden="1" customWidth="1"/>
    <col min="14604" max="14604" width="10.75" style="133" bestFit="1" customWidth="1"/>
    <col min="14605" max="14605" width="13.25" style="133" customWidth="1"/>
    <col min="14606" max="14606" width="15.375" style="133" bestFit="1" customWidth="1"/>
    <col min="14607" max="14607" width="16.875" style="133" bestFit="1" customWidth="1"/>
    <col min="14608" max="14608" width="15.375" style="133" bestFit="1" customWidth="1"/>
    <col min="14609" max="14609" width="15.375" style="133" customWidth="1"/>
    <col min="14610" max="14610" width="11.625" style="133" bestFit="1" customWidth="1"/>
    <col min="14611" max="14846" width="9" style="133"/>
    <col min="14847" max="14847" width="9.125" style="133" customWidth="1"/>
    <col min="14848" max="14848" width="13.75" style="133" bestFit="1" customWidth="1"/>
    <col min="14849" max="14849" width="7.5" style="133" bestFit="1" customWidth="1"/>
    <col min="14850" max="14850" width="23.875" style="133" customWidth="1"/>
    <col min="14851" max="14851" width="9.625" style="133" customWidth="1"/>
    <col min="14852" max="14852" width="11.625" style="133" customWidth="1"/>
    <col min="14853" max="14854" width="15" style="133" customWidth="1"/>
    <col min="14855" max="14855" width="19" style="133" bestFit="1" customWidth="1"/>
    <col min="14856" max="14856" width="12.125" style="133" customWidth="1"/>
    <col min="14857" max="14857" width="10.125" style="133" bestFit="1" customWidth="1"/>
    <col min="14858" max="14858" width="27" style="133" bestFit="1" customWidth="1"/>
    <col min="14859" max="14859" width="0" style="133" hidden="1" customWidth="1"/>
    <col min="14860" max="14860" width="10.75" style="133" bestFit="1" customWidth="1"/>
    <col min="14861" max="14861" width="13.25" style="133" customWidth="1"/>
    <col min="14862" max="14862" width="15.375" style="133" bestFit="1" customWidth="1"/>
    <col min="14863" max="14863" width="16.875" style="133" bestFit="1" customWidth="1"/>
    <col min="14864" max="14864" width="15.375" style="133" bestFit="1" customWidth="1"/>
    <col min="14865" max="14865" width="15.375" style="133" customWidth="1"/>
    <col min="14866" max="14866" width="11.625" style="133" bestFit="1" customWidth="1"/>
    <col min="14867" max="15102" width="9" style="133"/>
    <col min="15103" max="15103" width="9.125" style="133" customWidth="1"/>
    <col min="15104" max="15104" width="13.75" style="133" bestFit="1" customWidth="1"/>
    <col min="15105" max="15105" width="7.5" style="133" bestFit="1" customWidth="1"/>
    <col min="15106" max="15106" width="23.875" style="133" customWidth="1"/>
    <col min="15107" max="15107" width="9.625" style="133" customWidth="1"/>
    <col min="15108" max="15108" width="11.625" style="133" customWidth="1"/>
    <col min="15109" max="15110" width="15" style="133" customWidth="1"/>
    <col min="15111" max="15111" width="19" style="133" bestFit="1" customWidth="1"/>
    <col min="15112" max="15112" width="12.125" style="133" customWidth="1"/>
    <col min="15113" max="15113" width="10.125" style="133" bestFit="1" customWidth="1"/>
    <col min="15114" max="15114" width="27" style="133" bestFit="1" customWidth="1"/>
    <col min="15115" max="15115" width="0" style="133" hidden="1" customWidth="1"/>
    <col min="15116" max="15116" width="10.75" style="133" bestFit="1" customWidth="1"/>
    <col min="15117" max="15117" width="13.25" style="133" customWidth="1"/>
    <col min="15118" max="15118" width="15.375" style="133" bestFit="1" customWidth="1"/>
    <col min="15119" max="15119" width="16.875" style="133" bestFit="1" customWidth="1"/>
    <col min="15120" max="15120" width="15.375" style="133" bestFit="1" customWidth="1"/>
    <col min="15121" max="15121" width="15.375" style="133" customWidth="1"/>
    <col min="15122" max="15122" width="11.625" style="133" bestFit="1" customWidth="1"/>
    <col min="15123" max="15358" width="9" style="133"/>
    <col min="15359" max="15359" width="9.125" style="133" customWidth="1"/>
    <col min="15360" max="15360" width="13.75" style="133" bestFit="1" customWidth="1"/>
    <col min="15361" max="15361" width="7.5" style="133" bestFit="1" customWidth="1"/>
    <col min="15362" max="15362" width="23.875" style="133" customWidth="1"/>
    <col min="15363" max="15363" width="9.625" style="133" customWidth="1"/>
    <col min="15364" max="15364" width="11.625" style="133" customWidth="1"/>
    <col min="15365" max="15366" width="15" style="133" customWidth="1"/>
    <col min="15367" max="15367" width="19" style="133" bestFit="1" customWidth="1"/>
    <col min="15368" max="15368" width="12.125" style="133" customWidth="1"/>
    <col min="15369" max="15369" width="10.125" style="133" bestFit="1" customWidth="1"/>
    <col min="15370" max="15370" width="27" style="133" bestFit="1" customWidth="1"/>
    <col min="15371" max="15371" width="0" style="133" hidden="1" customWidth="1"/>
    <col min="15372" max="15372" width="10.75" style="133" bestFit="1" customWidth="1"/>
    <col min="15373" max="15373" width="13.25" style="133" customWidth="1"/>
    <col min="15374" max="15374" width="15.375" style="133" bestFit="1" customWidth="1"/>
    <col min="15375" max="15375" width="16.875" style="133" bestFit="1" customWidth="1"/>
    <col min="15376" max="15376" width="15.375" style="133" bestFit="1" customWidth="1"/>
    <col min="15377" max="15377" width="15.375" style="133" customWidth="1"/>
    <col min="15378" max="15378" width="11.625" style="133" bestFit="1" customWidth="1"/>
    <col min="15379" max="15614" width="9" style="133"/>
    <col min="15615" max="15615" width="9.125" style="133" customWidth="1"/>
    <col min="15616" max="15616" width="13.75" style="133" bestFit="1" customWidth="1"/>
    <col min="15617" max="15617" width="7.5" style="133" bestFit="1" customWidth="1"/>
    <col min="15618" max="15618" width="23.875" style="133" customWidth="1"/>
    <col min="15619" max="15619" width="9.625" style="133" customWidth="1"/>
    <col min="15620" max="15620" width="11.625" style="133" customWidth="1"/>
    <col min="15621" max="15622" width="15" style="133" customWidth="1"/>
    <col min="15623" max="15623" width="19" style="133" bestFit="1" customWidth="1"/>
    <col min="15624" max="15624" width="12.125" style="133" customWidth="1"/>
    <col min="15625" max="15625" width="10.125" style="133" bestFit="1" customWidth="1"/>
    <col min="15626" max="15626" width="27" style="133" bestFit="1" customWidth="1"/>
    <col min="15627" max="15627" width="0" style="133" hidden="1" customWidth="1"/>
    <col min="15628" max="15628" width="10.75" style="133" bestFit="1" customWidth="1"/>
    <col min="15629" max="15629" width="13.25" style="133" customWidth="1"/>
    <col min="15630" max="15630" width="15.375" style="133" bestFit="1" customWidth="1"/>
    <col min="15631" max="15631" width="16.875" style="133" bestFit="1" customWidth="1"/>
    <col min="15632" max="15632" width="15.375" style="133" bestFit="1" customWidth="1"/>
    <col min="15633" max="15633" width="15.375" style="133" customWidth="1"/>
    <col min="15634" max="15634" width="11.625" style="133" bestFit="1" customWidth="1"/>
    <col min="15635" max="15870" width="9" style="133"/>
    <col min="15871" max="15871" width="9.125" style="133" customWidth="1"/>
    <col min="15872" max="15872" width="13.75" style="133" bestFit="1" customWidth="1"/>
    <col min="15873" max="15873" width="7.5" style="133" bestFit="1" customWidth="1"/>
    <col min="15874" max="15874" width="23.875" style="133" customWidth="1"/>
    <col min="15875" max="15875" width="9.625" style="133" customWidth="1"/>
    <col min="15876" max="15876" width="11.625" style="133" customWidth="1"/>
    <col min="15877" max="15878" width="15" style="133" customWidth="1"/>
    <col min="15879" max="15879" width="19" style="133" bestFit="1" customWidth="1"/>
    <col min="15880" max="15880" width="12.125" style="133" customWidth="1"/>
    <col min="15881" max="15881" width="10.125" style="133" bestFit="1" customWidth="1"/>
    <col min="15882" max="15882" width="27" style="133" bestFit="1" customWidth="1"/>
    <col min="15883" max="15883" width="0" style="133" hidden="1" customWidth="1"/>
    <col min="15884" max="15884" width="10.75" style="133" bestFit="1" customWidth="1"/>
    <col min="15885" max="15885" width="13.25" style="133" customWidth="1"/>
    <col min="15886" max="15886" width="15.375" style="133" bestFit="1" customWidth="1"/>
    <col min="15887" max="15887" width="16.875" style="133" bestFit="1" customWidth="1"/>
    <col min="15888" max="15888" width="15.375" style="133" bestFit="1" customWidth="1"/>
    <col min="15889" max="15889" width="15.375" style="133" customWidth="1"/>
    <col min="15890" max="15890" width="11.625" style="133" bestFit="1" customWidth="1"/>
    <col min="15891" max="16126" width="9" style="133"/>
    <col min="16127" max="16127" width="9.125" style="133" customWidth="1"/>
    <col min="16128" max="16128" width="13.75" style="133" bestFit="1" customWidth="1"/>
    <col min="16129" max="16129" width="7.5" style="133" bestFit="1" customWidth="1"/>
    <col min="16130" max="16130" width="23.875" style="133" customWidth="1"/>
    <col min="16131" max="16131" width="9.625" style="133" customWidth="1"/>
    <col min="16132" max="16132" width="11.625" style="133" customWidth="1"/>
    <col min="16133" max="16134" width="15" style="133" customWidth="1"/>
    <col min="16135" max="16135" width="19" style="133" bestFit="1" customWidth="1"/>
    <col min="16136" max="16136" width="12.125" style="133" customWidth="1"/>
    <col min="16137" max="16137" width="10.125" style="133" bestFit="1" customWidth="1"/>
    <col min="16138" max="16138" width="27" style="133" bestFit="1" customWidth="1"/>
    <col min="16139" max="16139" width="0" style="133" hidden="1" customWidth="1"/>
    <col min="16140" max="16140" width="10.75" style="133" bestFit="1" customWidth="1"/>
    <col min="16141" max="16141" width="13.25" style="133" customWidth="1"/>
    <col min="16142" max="16142" width="15.375" style="133" bestFit="1" customWidth="1"/>
    <col min="16143" max="16143" width="16.875" style="133" bestFit="1" customWidth="1"/>
    <col min="16144" max="16144" width="15.375" style="133" bestFit="1" customWidth="1"/>
    <col min="16145" max="16145" width="15.375" style="133" customWidth="1"/>
    <col min="16146" max="16146" width="11.625" style="133" bestFit="1" customWidth="1"/>
    <col min="16147" max="16380" width="9" style="133"/>
    <col min="16381" max="16384" width="8" style="133" customWidth="1"/>
  </cols>
  <sheetData>
    <row r="1" spans="1:20" ht="66" x14ac:dyDescent="0.2">
      <c r="A1" s="144" t="s">
        <v>25</v>
      </c>
      <c r="B1" s="145" t="s">
        <v>111</v>
      </c>
      <c r="C1" s="144" t="s">
        <v>137</v>
      </c>
      <c r="D1" s="146" t="s">
        <v>138</v>
      </c>
      <c r="E1" s="144" t="s">
        <v>50</v>
      </c>
      <c r="F1" s="144" t="s">
        <v>224</v>
      </c>
      <c r="G1" s="144" t="s">
        <v>139</v>
      </c>
      <c r="H1" s="144" t="s">
        <v>206</v>
      </c>
      <c r="I1" s="144" t="s">
        <v>207</v>
      </c>
      <c r="J1" s="145" t="s">
        <v>112</v>
      </c>
      <c r="K1" s="145" t="s">
        <v>140</v>
      </c>
      <c r="L1" s="145" t="s">
        <v>113</v>
      </c>
      <c r="M1" s="145" t="s">
        <v>114</v>
      </c>
      <c r="N1" s="145" t="s">
        <v>115</v>
      </c>
      <c r="O1" s="144" t="s">
        <v>116</v>
      </c>
      <c r="P1" s="145" t="s">
        <v>117</v>
      </c>
      <c r="Q1" s="145" t="s">
        <v>118</v>
      </c>
      <c r="R1" s="144" t="s">
        <v>119</v>
      </c>
      <c r="S1" s="144" t="s">
        <v>120</v>
      </c>
      <c r="T1" s="144" t="s">
        <v>121</v>
      </c>
    </row>
    <row r="2" spans="1:20" x14ac:dyDescent="0.2">
      <c r="A2" s="134">
        <v>1</v>
      </c>
      <c r="B2" s="147" t="s">
        <v>204</v>
      </c>
      <c r="C2" s="144"/>
      <c r="D2" s="146"/>
      <c r="E2" s="144"/>
      <c r="F2" s="144"/>
      <c r="G2" s="144"/>
      <c r="H2" s="137">
        <v>0</v>
      </c>
      <c r="I2" s="137">
        <f>ROUND(H2*10.764,0)</f>
        <v>0</v>
      </c>
      <c r="J2" s="145"/>
      <c r="K2" s="145"/>
      <c r="L2" s="145"/>
      <c r="M2" s="145"/>
      <c r="N2" s="145"/>
      <c r="O2" s="144"/>
      <c r="P2" s="145"/>
      <c r="Q2" s="145"/>
      <c r="R2" s="144"/>
      <c r="S2" s="144"/>
      <c r="T2" s="144"/>
    </row>
    <row r="3" spans="1:20" x14ac:dyDescent="0.2">
      <c r="A3" s="134">
        <v>2</v>
      </c>
      <c r="B3" s="147" t="s">
        <v>89</v>
      </c>
      <c r="C3" s="144"/>
      <c r="D3" s="146"/>
      <c r="E3" s="144"/>
      <c r="F3" s="144"/>
      <c r="G3" s="144"/>
      <c r="H3" s="137">
        <v>0</v>
      </c>
      <c r="I3" s="137">
        <f t="shared" ref="I3:I69" si="0">ROUND(H3*10.764,0)</f>
        <v>0</v>
      </c>
      <c r="J3" s="145"/>
      <c r="K3" s="145"/>
      <c r="L3" s="145"/>
      <c r="M3" s="145"/>
      <c r="N3" s="145"/>
      <c r="O3" s="144"/>
      <c r="P3" s="145"/>
      <c r="Q3" s="145"/>
      <c r="R3" s="144"/>
      <c r="S3" s="144"/>
      <c r="T3" s="144"/>
    </row>
    <row r="4" spans="1:20" x14ac:dyDescent="0.2">
      <c r="A4" s="134">
        <v>3</v>
      </c>
      <c r="B4" s="147" t="s">
        <v>191</v>
      </c>
      <c r="C4" s="144"/>
      <c r="D4" s="146"/>
      <c r="E4" s="144"/>
      <c r="F4" s="144"/>
      <c r="G4" s="144"/>
      <c r="H4" s="137">
        <v>0</v>
      </c>
      <c r="I4" s="137">
        <f t="shared" si="0"/>
        <v>0</v>
      </c>
      <c r="J4" s="145"/>
      <c r="K4" s="145"/>
      <c r="L4" s="145"/>
      <c r="M4" s="145"/>
      <c r="N4" s="145"/>
      <c r="O4" s="144"/>
      <c r="P4" s="145"/>
      <c r="Q4" s="145"/>
      <c r="R4" s="144"/>
      <c r="S4" s="144"/>
      <c r="T4" s="144"/>
    </row>
    <row r="5" spans="1:20" x14ac:dyDescent="0.2">
      <c r="A5" s="134">
        <v>4</v>
      </c>
      <c r="B5" s="147" t="s">
        <v>192</v>
      </c>
      <c r="C5" s="144"/>
      <c r="D5" s="146"/>
      <c r="E5" s="144"/>
      <c r="F5" s="144"/>
      <c r="G5" s="144"/>
      <c r="H5" s="137">
        <v>0</v>
      </c>
      <c r="I5" s="137">
        <f t="shared" si="0"/>
        <v>0</v>
      </c>
      <c r="J5" s="145"/>
      <c r="K5" s="145"/>
      <c r="L5" s="145"/>
      <c r="M5" s="145"/>
      <c r="N5" s="145"/>
      <c r="O5" s="144"/>
      <c r="P5" s="145"/>
      <c r="Q5" s="145"/>
      <c r="R5" s="144"/>
      <c r="S5" s="144"/>
      <c r="T5" s="144"/>
    </row>
    <row r="6" spans="1:20" x14ac:dyDescent="0.2">
      <c r="A6" s="134">
        <v>5</v>
      </c>
      <c r="B6" s="147" t="s">
        <v>193</v>
      </c>
      <c r="C6" s="144"/>
      <c r="D6" s="146"/>
      <c r="E6" s="144"/>
      <c r="F6" s="144"/>
      <c r="G6" s="144"/>
      <c r="H6" s="137">
        <v>0</v>
      </c>
      <c r="I6" s="137">
        <f t="shared" si="0"/>
        <v>0</v>
      </c>
      <c r="J6" s="145"/>
      <c r="K6" s="145"/>
      <c r="L6" s="145"/>
      <c r="M6" s="145"/>
      <c r="N6" s="145"/>
      <c r="O6" s="144"/>
      <c r="P6" s="145"/>
      <c r="Q6" s="145"/>
      <c r="R6" s="144"/>
      <c r="S6" s="144"/>
      <c r="T6" s="144"/>
    </row>
    <row r="7" spans="1:20" x14ac:dyDescent="0.2">
      <c r="A7" s="134">
        <v>6</v>
      </c>
      <c r="B7" s="147" t="s">
        <v>194</v>
      </c>
      <c r="C7" s="144"/>
      <c r="D7" s="146"/>
      <c r="E7" s="144"/>
      <c r="F7" s="144"/>
      <c r="G7" s="144"/>
      <c r="H7" s="137">
        <v>0</v>
      </c>
      <c r="I7" s="137">
        <f t="shared" si="0"/>
        <v>0</v>
      </c>
      <c r="J7" s="145"/>
      <c r="K7" s="145"/>
      <c r="L7" s="145"/>
      <c r="M7" s="145"/>
      <c r="N7" s="145"/>
      <c r="O7" s="144"/>
      <c r="P7" s="145"/>
      <c r="Q7" s="145"/>
      <c r="R7" s="144"/>
      <c r="S7" s="144"/>
      <c r="T7" s="144"/>
    </row>
    <row r="8" spans="1:20" x14ac:dyDescent="0.2">
      <c r="A8" s="134">
        <v>7</v>
      </c>
      <c r="B8" s="147" t="s">
        <v>205</v>
      </c>
      <c r="C8" s="144"/>
      <c r="D8" s="146"/>
      <c r="E8" s="144"/>
      <c r="F8" s="144"/>
      <c r="G8" s="144"/>
      <c r="H8" s="137">
        <v>0</v>
      </c>
      <c r="I8" s="137">
        <f t="shared" si="0"/>
        <v>0</v>
      </c>
      <c r="J8" s="145"/>
      <c r="K8" s="145"/>
      <c r="L8" s="145"/>
      <c r="M8" s="145"/>
      <c r="N8" s="145"/>
      <c r="O8" s="144"/>
      <c r="P8" s="145"/>
      <c r="Q8" s="145"/>
      <c r="R8" s="144"/>
      <c r="S8" s="144"/>
      <c r="T8" s="144"/>
    </row>
    <row r="9" spans="1:20" x14ac:dyDescent="0.3">
      <c r="A9" s="134">
        <v>8</v>
      </c>
      <c r="B9" s="147" t="s">
        <v>83</v>
      </c>
      <c r="C9" s="134">
        <v>601</v>
      </c>
      <c r="D9" s="148" t="s">
        <v>141</v>
      </c>
      <c r="E9" s="134" t="s">
        <v>51</v>
      </c>
      <c r="F9" s="134" t="s">
        <v>51</v>
      </c>
      <c r="G9" s="134" t="s">
        <v>142</v>
      </c>
      <c r="H9" s="137">
        <v>64.59</v>
      </c>
      <c r="I9" s="137">
        <f t="shared" si="0"/>
        <v>695</v>
      </c>
      <c r="J9" s="149">
        <v>689.03</v>
      </c>
      <c r="K9" s="149">
        <v>6.43</v>
      </c>
      <c r="L9" s="150">
        <f t="shared" ref="L9:L16" si="1">J9+K9</f>
        <v>695.45999999999992</v>
      </c>
      <c r="M9" s="135" t="s">
        <v>41</v>
      </c>
      <c r="N9" s="135" t="s">
        <v>143</v>
      </c>
      <c r="O9" s="134"/>
      <c r="P9" s="151" t="s">
        <v>144</v>
      </c>
      <c r="Q9" s="151">
        <v>44817</v>
      </c>
      <c r="R9" s="152">
        <v>143543</v>
      </c>
      <c r="S9" s="152">
        <v>35886</v>
      </c>
      <c r="T9" s="152">
        <f>+R9-S9</f>
        <v>107657</v>
      </c>
    </row>
    <row r="10" spans="1:20" x14ac:dyDescent="0.3">
      <c r="A10" s="134">
        <v>9</v>
      </c>
      <c r="B10" s="147" t="s">
        <v>83</v>
      </c>
      <c r="C10" s="134">
        <v>602</v>
      </c>
      <c r="D10" s="148" t="s">
        <v>145</v>
      </c>
      <c r="E10" s="134" t="s">
        <v>51</v>
      </c>
      <c r="F10" s="134" t="s">
        <v>51</v>
      </c>
      <c r="G10" s="134" t="s">
        <v>142</v>
      </c>
      <c r="H10" s="137">
        <v>62.55</v>
      </c>
      <c r="I10" s="137">
        <f t="shared" si="0"/>
        <v>673</v>
      </c>
      <c r="J10" s="153">
        <v>666.02</v>
      </c>
      <c r="K10" s="153">
        <v>7.59</v>
      </c>
      <c r="L10" s="150">
        <f t="shared" si="1"/>
        <v>673.61</v>
      </c>
      <c r="M10" s="135" t="s">
        <v>41</v>
      </c>
      <c r="N10" s="135" t="s">
        <v>146</v>
      </c>
      <c r="O10" s="134"/>
      <c r="P10" s="151" t="s">
        <v>144</v>
      </c>
      <c r="Q10" s="151">
        <v>44817</v>
      </c>
      <c r="R10" s="152">
        <v>167798</v>
      </c>
      <c r="S10" s="152">
        <v>41950</v>
      </c>
      <c r="T10" s="152">
        <f t="shared" ref="T10:T30" si="2">+R10-S10</f>
        <v>125848</v>
      </c>
    </row>
    <row r="11" spans="1:20" ht="33" x14ac:dyDescent="0.2">
      <c r="A11" s="134">
        <v>10</v>
      </c>
      <c r="B11" s="147" t="s">
        <v>83</v>
      </c>
      <c r="C11" s="134">
        <v>603</v>
      </c>
      <c r="D11" s="134"/>
      <c r="E11" s="134" t="s">
        <v>208</v>
      </c>
      <c r="F11" s="134" t="s">
        <v>91</v>
      </c>
      <c r="G11" s="134" t="s">
        <v>209</v>
      </c>
      <c r="H11" s="137">
        <v>27.95</v>
      </c>
      <c r="I11" s="137">
        <f t="shared" si="0"/>
        <v>301</v>
      </c>
      <c r="J11" s="153">
        <v>349.61</v>
      </c>
      <c r="K11" s="153"/>
      <c r="L11" s="150">
        <f t="shared" si="1"/>
        <v>349.61</v>
      </c>
      <c r="M11" s="135" t="s">
        <v>32</v>
      </c>
      <c r="N11" s="135"/>
      <c r="O11" s="134"/>
      <c r="P11" s="134"/>
      <c r="Q11" s="135"/>
      <c r="R11" s="154">
        <f>+O11*J11</f>
        <v>0</v>
      </c>
      <c r="S11" s="154"/>
      <c r="T11" s="154">
        <f t="shared" si="2"/>
        <v>0</v>
      </c>
    </row>
    <row r="12" spans="1:20" ht="33" x14ac:dyDescent="0.2">
      <c r="A12" s="192">
        <v>11</v>
      </c>
      <c r="B12" s="193" t="s">
        <v>83</v>
      </c>
      <c r="C12" s="192">
        <v>604</v>
      </c>
      <c r="D12" s="192"/>
      <c r="E12" s="192" t="s">
        <v>208</v>
      </c>
      <c r="F12" s="192" t="s">
        <v>91</v>
      </c>
      <c r="G12" s="192" t="s">
        <v>209</v>
      </c>
      <c r="H12" s="194">
        <v>27.91</v>
      </c>
      <c r="I12" s="194">
        <f t="shared" si="0"/>
        <v>300</v>
      </c>
      <c r="J12" s="195">
        <v>505</v>
      </c>
      <c r="K12" s="195"/>
      <c r="L12" s="196">
        <f t="shared" si="1"/>
        <v>505</v>
      </c>
      <c r="M12" s="197" t="s">
        <v>148</v>
      </c>
      <c r="N12" s="197" t="s">
        <v>149</v>
      </c>
      <c r="O12" s="198">
        <v>24601</v>
      </c>
      <c r="P12" s="199">
        <v>45505</v>
      </c>
      <c r="Q12" s="197"/>
      <c r="R12" s="200">
        <v>12423505</v>
      </c>
      <c r="S12" s="200">
        <v>100000</v>
      </c>
      <c r="T12" s="200">
        <f>+R12-S12</f>
        <v>12323505</v>
      </c>
    </row>
    <row r="13" spans="1:20" ht="33" x14ac:dyDescent="0.2">
      <c r="A13" s="192">
        <v>12</v>
      </c>
      <c r="B13" s="193" t="s">
        <v>83</v>
      </c>
      <c r="C13" s="192">
        <v>605</v>
      </c>
      <c r="D13" s="192"/>
      <c r="E13" s="192" t="s">
        <v>208</v>
      </c>
      <c r="F13" s="192"/>
      <c r="G13" s="192" t="s">
        <v>209</v>
      </c>
      <c r="H13" s="194">
        <v>27.92</v>
      </c>
      <c r="I13" s="194">
        <f t="shared" si="0"/>
        <v>301</v>
      </c>
      <c r="J13" s="195"/>
      <c r="K13" s="195"/>
      <c r="L13" s="196"/>
      <c r="M13" s="197"/>
      <c r="N13" s="197"/>
      <c r="O13" s="198"/>
      <c r="P13" s="199"/>
      <c r="Q13" s="197"/>
      <c r="R13" s="200"/>
      <c r="S13" s="200"/>
      <c r="T13" s="200"/>
    </row>
    <row r="14" spans="1:20" x14ac:dyDescent="0.2">
      <c r="A14" s="192">
        <v>13</v>
      </c>
      <c r="B14" s="193" t="s">
        <v>83</v>
      </c>
      <c r="C14" s="192">
        <v>606</v>
      </c>
      <c r="D14" s="192" t="s">
        <v>225</v>
      </c>
      <c r="E14" s="192" t="s">
        <v>91</v>
      </c>
      <c r="F14" s="192"/>
      <c r="G14" s="192" t="s">
        <v>152</v>
      </c>
      <c r="H14" s="194">
        <v>48.27</v>
      </c>
      <c r="I14" s="194">
        <f t="shared" si="0"/>
        <v>520</v>
      </c>
      <c r="J14" s="195"/>
      <c r="K14" s="195"/>
      <c r="L14" s="196"/>
      <c r="M14" s="197"/>
      <c r="N14" s="197"/>
      <c r="O14" s="198"/>
      <c r="P14" s="199"/>
      <c r="Q14" s="197"/>
      <c r="R14" s="200"/>
      <c r="S14" s="200"/>
      <c r="T14" s="200"/>
    </row>
    <row r="15" spans="1:20" x14ac:dyDescent="0.2">
      <c r="A15" s="134">
        <v>14</v>
      </c>
      <c r="B15" s="147" t="s">
        <v>84</v>
      </c>
      <c r="C15" s="134">
        <v>701</v>
      </c>
      <c r="D15" s="134"/>
      <c r="E15" s="134" t="s">
        <v>51</v>
      </c>
      <c r="F15" s="134" t="s">
        <v>51</v>
      </c>
      <c r="G15" s="134" t="s">
        <v>147</v>
      </c>
      <c r="H15" s="137">
        <v>64.59</v>
      </c>
      <c r="I15" s="137">
        <f t="shared" si="0"/>
        <v>695</v>
      </c>
      <c r="J15" s="153">
        <v>724.95</v>
      </c>
      <c r="K15" s="153"/>
      <c r="L15" s="150">
        <f t="shared" si="1"/>
        <v>724.95</v>
      </c>
      <c r="M15" s="135" t="s">
        <v>32</v>
      </c>
      <c r="N15" s="135"/>
      <c r="O15" s="134"/>
      <c r="P15" s="134"/>
      <c r="Q15" s="135"/>
      <c r="R15" s="154">
        <f>+O15*J15</f>
        <v>0</v>
      </c>
      <c r="S15" s="154"/>
      <c r="T15" s="154">
        <f t="shared" si="2"/>
        <v>0</v>
      </c>
    </row>
    <row r="16" spans="1:20" x14ac:dyDescent="0.2">
      <c r="A16" s="192">
        <v>15</v>
      </c>
      <c r="B16" s="193" t="s">
        <v>84</v>
      </c>
      <c r="C16" s="192">
        <v>702</v>
      </c>
      <c r="D16" s="192"/>
      <c r="E16" s="192" t="s">
        <v>52</v>
      </c>
      <c r="F16" s="192" t="s">
        <v>51</v>
      </c>
      <c r="G16" s="192" t="s">
        <v>147</v>
      </c>
      <c r="H16" s="194">
        <v>76.83</v>
      </c>
      <c r="I16" s="194">
        <f t="shared" si="0"/>
        <v>827</v>
      </c>
      <c r="J16" s="201">
        <v>864.45</v>
      </c>
      <c r="K16" s="201"/>
      <c r="L16" s="196">
        <f t="shared" si="1"/>
        <v>864.45</v>
      </c>
      <c r="M16" s="197" t="s">
        <v>32</v>
      </c>
      <c r="N16" s="197"/>
      <c r="O16" s="192"/>
      <c r="P16" s="192"/>
      <c r="Q16" s="197"/>
      <c r="R16" s="202">
        <f>+O16*J16</f>
        <v>0</v>
      </c>
      <c r="S16" s="202"/>
      <c r="T16" s="202">
        <f t="shared" si="2"/>
        <v>0</v>
      </c>
    </row>
    <row r="17" spans="1:779 1035:1803 2059:2827 3083:3851 4107:4875 5131:5899 6155:6923 7179:7947 8203:8971 9227:9995 10251:11019 11275:12043 12299:13067 13323:14091 14347:15115 15371:16139" x14ac:dyDescent="0.2">
      <c r="A17" s="192">
        <v>16</v>
      </c>
      <c r="B17" s="193" t="s">
        <v>84</v>
      </c>
      <c r="C17" s="192">
        <v>703</v>
      </c>
      <c r="D17" s="192"/>
      <c r="E17" s="192" t="s">
        <v>75</v>
      </c>
      <c r="F17" s="192"/>
      <c r="G17" s="203" t="s">
        <v>81</v>
      </c>
      <c r="H17" s="204">
        <v>0</v>
      </c>
      <c r="I17" s="194">
        <f t="shared" si="0"/>
        <v>0</v>
      </c>
      <c r="J17" s="205" t="s">
        <v>81</v>
      </c>
      <c r="K17" s="205"/>
      <c r="L17" s="196"/>
      <c r="M17" s="197" t="s">
        <v>75</v>
      </c>
      <c r="N17" s="197" t="s">
        <v>75</v>
      </c>
      <c r="O17" s="192"/>
      <c r="P17" s="192"/>
      <c r="Q17" s="197"/>
      <c r="R17" s="202"/>
      <c r="S17" s="202"/>
      <c r="T17" s="202"/>
    </row>
    <row r="18" spans="1:779 1035:1803 2059:2827 3083:3851 4107:4875 5131:5899 6155:6923 7179:7947 8203:8971 9227:9995 10251:11019 11275:12043 12299:13067 13323:14091 14347:15115 15371:16139" x14ac:dyDescent="0.2">
      <c r="A18" s="192">
        <v>17</v>
      </c>
      <c r="B18" s="193" t="s">
        <v>84</v>
      </c>
      <c r="C18" s="192">
        <v>704</v>
      </c>
      <c r="D18" s="192"/>
      <c r="E18" s="192" t="s">
        <v>75</v>
      </c>
      <c r="F18" s="192"/>
      <c r="G18" s="203" t="s">
        <v>81</v>
      </c>
      <c r="H18" s="204">
        <v>0</v>
      </c>
      <c r="I18" s="194">
        <f t="shared" si="0"/>
        <v>0</v>
      </c>
      <c r="J18" s="205" t="s">
        <v>81</v>
      </c>
      <c r="K18" s="205"/>
      <c r="L18" s="196"/>
      <c r="M18" s="197" t="s">
        <v>75</v>
      </c>
      <c r="N18" s="197" t="s">
        <v>75</v>
      </c>
      <c r="O18" s="192"/>
      <c r="P18" s="192"/>
      <c r="Q18" s="197"/>
      <c r="R18" s="202"/>
      <c r="S18" s="202"/>
      <c r="T18" s="202"/>
    </row>
    <row r="19" spans="1:779 1035:1803 2059:2827 3083:3851 4107:4875 5131:5899 6155:6923 7179:7947 8203:8971 9227:9995 10251:11019 11275:12043 12299:13067 13323:14091 14347:15115 15371:16139" ht="33" x14ac:dyDescent="0.2">
      <c r="A19" s="192">
        <v>18</v>
      </c>
      <c r="B19" s="206" t="s">
        <v>84</v>
      </c>
      <c r="C19" s="207">
        <v>705</v>
      </c>
      <c r="D19" s="207"/>
      <c r="E19" s="192" t="s">
        <v>208</v>
      </c>
      <c r="F19" s="192" t="s">
        <v>51</v>
      </c>
      <c r="G19" s="192" t="s">
        <v>209</v>
      </c>
      <c r="H19" s="208">
        <v>27.88</v>
      </c>
      <c r="I19" s="194">
        <f t="shared" si="0"/>
        <v>300</v>
      </c>
      <c r="J19" s="209">
        <v>540</v>
      </c>
      <c r="K19" s="209"/>
      <c r="L19" s="196">
        <f t="shared" ref="L19:L51" si="3">J19+K19</f>
        <v>540</v>
      </c>
      <c r="M19" s="210" t="s">
        <v>32</v>
      </c>
      <c r="N19" s="197"/>
      <c r="O19" s="192"/>
      <c r="P19" s="207"/>
      <c r="Q19" s="210"/>
      <c r="R19" s="202">
        <f>+O19*J19</f>
        <v>0</v>
      </c>
      <c r="S19" s="202"/>
      <c r="T19" s="202">
        <f t="shared" si="2"/>
        <v>0</v>
      </c>
    </row>
    <row r="20" spans="1:779 1035:1803 2059:2827 3083:3851 4107:4875 5131:5899 6155:6923 7179:7947 8203:8971 9227:9995 10251:11019 11275:12043 12299:13067 13323:14091 14347:15115 15371:16139" ht="33" x14ac:dyDescent="0.2">
      <c r="A20" s="192">
        <v>19</v>
      </c>
      <c r="B20" s="206" t="s">
        <v>84</v>
      </c>
      <c r="C20" s="207">
        <v>706</v>
      </c>
      <c r="D20" s="207"/>
      <c r="E20" s="192" t="s">
        <v>208</v>
      </c>
      <c r="F20" s="192"/>
      <c r="G20" s="192" t="s">
        <v>209</v>
      </c>
      <c r="H20" s="208">
        <v>27.88</v>
      </c>
      <c r="I20" s="194">
        <f t="shared" si="0"/>
        <v>300</v>
      </c>
      <c r="J20" s="209"/>
      <c r="K20" s="209"/>
      <c r="L20" s="196"/>
      <c r="M20" s="210"/>
      <c r="N20" s="197"/>
      <c r="O20" s="192"/>
      <c r="P20" s="207"/>
      <c r="Q20" s="210"/>
      <c r="R20" s="202"/>
      <c r="S20" s="202"/>
      <c r="T20" s="202"/>
    </row>
    <row r="21" spans="1:779 1035:1803 2059:2827 3083:3851 4107:4875 5131:5899 6155:6923 7179:7947 8203:8971 9227:9995 10251:11019 11275:12043 12299:13067 13323:14091 14347:15115 15371:16139" x14ac:dyDescent="0.2">
      <c r="A21" s="134">
        <v>20</v>
      </c>
      <c r="B21" s="147" t="s">
        <v>85</v>
      </c>
      <c r="C21" s="134">
        <v>801</v>
      </c>
      <c r="D21" s="134"/>
      <c r="E21" s="134" t="s">
        <v>51</v>
      </c>
      <c r="F21" s="134" t="s">
        <v>51</v>
      </c>
      <c r="G21" s="134" t="s">
        <v>147</v>
      </c>
      <c r="H21" s="137">
        <v>64.59</v>
      </c>
      <c r="I21" s="137">
        <f t="shared" si="0"/>
        <v>695</v>
      </c>
      <c r="J21" s="147">
        <v>725</v>
      </c>
      <c r="K21" s="147"/>
      <c r="L21" s="150">
        <f t="shared" si="3"/>
        <v>725</v>
      </c>
      <c r="M21" s="135" t="s">
        <v>32</v>
      </c>
      <c r="N21" s="135"/>
      <c r="O21" s="134"/>
      <c r="P21" s="134"/>
      <c r="Q21" s="135"/>
      <c r="R21" s="154">
        <f>+O21*J21</f>
        <v>0</v>
      </c>
      <c r="S21" s="154"/>
      <c r="T21" s="154">
        <f t="shared" si="2"/>
        <v>0</v>
      </c>
    </row>
    <row r="22" spans="1:779 1035:1803 2059:2827 3083:3851 4107:4875 5131:5899 6155:6923 7179:7947 8203:8971 9227:9995 10251:11019 11275:12043 12299:13067 13323:14091 14347:15115 15371:16139" x14ac:dyDescent="0.2">
      <c r="A22" s="134">
        <v>21</v>
      </c>
      <c r="B22" s="147" t="s">
        <v>85</v>
      </c>
      <c r="C22" s="134">
        <v>802</v>
      </c>
      <c r="D22" s="134"/>
      <c r="E22" s="134" t="s">
        <v>52</v>
      </c>
      <c r="F22" s="134" t="s">
        <v>51</v>
      </c>
      <c r="G22" s="134" t="s">
        <v>147</v>
      </c>
      <c r="H22" s="137">
        <v>78.69</v>
      </c>
      <c r="I22" s="137">
        <f t="shared" si="0"/>
        <v>847</v>
      </c>
      <c r="J22" s="153">
        <v>723</v>
      </c>
      <c r="K22" s="153"/>
      <c r="L22" s="150">
        <f t="shared" si="3"/>
        <v>723</v>
      </c>
      <c r="M22" s="135" t="s">
        <v>32</v>
      </c>
      <c r="N22" s="135"/>
      <c r="O22" s="134"/>
      <c r="P22" s="134"/>
      <c r="Q22" s="135"/>
      <c r="R22" s="154">
        <f>+O22*J22</f>
        <v>0</v>
      </c>
      <c r="S22" s="154"/>
      <c r="T22" s="154">
        <f t="shared" si="2"/>
        <v>0</v>
      </c>
    </row>
    <row r="23" spans="1:779 1035:1803 2059:2827 3083:3851 4107:4875 5131:5899 6155:6923 7179:7947 8203:8971 9227:9995 10251:11019 11275:12043 12299:13067 13323:14091 14347:15115 15371:16139" x14ac:dyDescent="0.2">
      <c r="A23" s="134">
        <v>22</v>
      </c>
      <c r="B23" s="147" t="s">
        <v>85</v>
      </c>
      <c r="C23" s="134" t="s">
        <v>226</v>
      </c>
      <c r="D23" s="134" t="s">
        <v>227</v>
      </c>
      <c r="E23" s="134" t="s">
        <v>52</v>
      </c>
      <c r="F23" s="134" t="s">
        <v>150</v>
      </c>
      <c r="G23" s="134" t="s">
        <v>152</v>
      </c>
      <c r="H23" s="137">
        <v>78.319999999999993</v>
      </c>
      <c r="I23" s="137">
        <f t="shared" si="0"/>
        <v>843</v>
      </c>
      <c r="J23" s="153">
        <v>343</v>
      </c>
      <c r="K23" s="153"/>
      <c r="L23" s="150">
        <f t="shared" si="3"/>
        <v>343</v>
      </c>
      <c r="M23" s="135" t="s">
        <v>151</v>
      </c>
      <c r="N23" s="135"/>
      <c r="O23" s="134"/>
      <c r="P23" s="134"/>
      <c r="Q23" s="135"/>
      <c r="R23" s="154">
        <f>+O23*J23</f>
        <v>0</v>
      </c>
      <c r="S23" s="154"/>
      <c r="T23" s="154">
        <f t="shared" si="2"/>
        <v>0</v>
      </c>
    </row>
    <row r="24" spans="1:779 1035:1803 2059:2827 3083:3851 4107:4875 5131:5899 6155:6923 7179:7947 8203:8971 9227:9995 10251:11019 11275:12043 12299:13067 13323:14091 14347:15115 15371:16139" ht="33" x14ac:dyDescent="0.3">
      <c r="A24" s="134">
        <v>23</v>
      </c>
      <c r="B24" s="147" t="s">
        <v>85</v>
      </c>
      <c r="C24" s="148">
        <v>805</v>
      </c>
      <c r="D24" s="148"/>
      <c r="E24" s="134" t="s">
        <v>208</v>
      </c>
      <c r="F24" s="134" t="s">
        <v>51</v>
      </c>
      <c r="G24" s="134" t="s">
        <v>209</v>
      </c>
      <c r="H24" s="137">
        <v>27.88</v>
      </c>
      <c r="I24" s="137">
        <f t="shared" si="0"/>
        <v>300</v>
      </c>
      <c r="J24" s="134">
        <v>689.03</v>
      </c>
      <c r="K24" s="134">
        <v>5.57</v>
      </c>
      <c r="L24" s="150">
        <f t="shared" si="3"/>
        <v>694.6</v>
      </c>
      <c r="M24" s="135" t="s">
        <v>41</v>
      </c>
      <c r="N24" s="135" t="s">
        <v>153</v>
      </c>
      <c r="O24" s="144"/>
      <c r="P24" s="151"/>
      <c r="Q24" s="151"/>
      <c r="R24" s="152">
        <v>91828</v>
      </c>
      <c r="S24" s="152">
        <v>91828</v>
      </c>
      <c r="T24" s="152">
        <f t="shared" si="2"/>
        <v>0</v>
      </c>
    </row>
    <row r="25" spans="1:779 1035:1803 2059:2827 3083:3851 4107:4875 5131:5899 6155:6923 7179:7947 8203:8971 9227:9995 10251:11019 11275:12043 12299:13067 13323:14091 14347:15115 15371:16139" ht="33" x14ac:dyDescent="0.3">
      <c r="A25" s="134">
        <v>24</v>
      </c>
      <c r="B25" s="147" t="s">
        <v>85</v>
      </c>
      <c r="C25" s="148">
        <v>806</v>
      </c>
      <c r="D25" s="148"/>
      <c r="E25" s="134" t="s">
        <v>208</v>
      </c>
      <c r="F25" s="134" t="s">
        <v>51</v>
      </c>
      <c r="G25" s="134" t="s">
        <v>209</v>
      </c>
      <c r="H25" s="137">
        <v>27.88</v>
      </c>
      <c r="I25" s="137">
        <f t="shared" si="0"/>
        <v>300</v>
      </c>
      <c r="J25" s="134">
        <v>511.06</v>
      </c>
      <c r="K25" s="134">
        <v>7.55</v>
      </c>
      <c r="L25" s="150">
        <f t="shared" si="3"/>
        <v>518.61</v>
      </c>
      <c r="M25" s="135" t="s">
        <v>41</v>
      </c>
      <c r="N25" s="135" t="s">
        <v>154</v>
      </c>
      <c r="O25" s="144"/>
      <c r="P25" s="151"/>
      <c r="Q25" s="151"/>
      <c r="R25" s="152">
        <v>196673</v>
      </c>
      <c r="S25" s="152">
        <v>196673</v>
      </c>
      <c r="T25" s="152">
        <f t="shared" si="2"/>
        <v>0</v>
      </c>
    </row>
    <row r="26" spans="1:779 1035:1803 2059:2827 3083:3851 4107:4875 5131:5899 6155:6923 7179:7947 8203:8971 9227:9995 10251:11019 11275:12043 12299:13067 13323:14091 14347:15115 15371:16139" x14ac:dyDescent="0.3">
      <c r="A26" s="134">
        <v>25</v>
      </c>
      <c r="B26" s="148" t="s">
        <v>86</v>
      </c>
      <c r="C26" s="148">
        <v>901</v>
      </c>
      <c r="D26" s="148" t="s">
        <v>155</v>
      </c>
      <c r="E26" s="134" t="s">
        <v>51</v>
      </c>
      <c r="F26" s="134"/>
      <c r="G26" s="134" t="s">
        <v>152</v>
      </c>
      <c r="H26" s="137"/>
      <c r="I26" s="137">
        <f t="shared" si="0"/>
        <v>0</v>
      </c>
      <c r="J26" s="134">
        <v>666.02</v>
      </c>
      <c r="K26" s="134">
        <v>29.44</v>
      </c>
      <c r="L26" s="150">
        <f t="shared" si="3"/>
        <v>695.46</v>
      </c>
      <c r="M26" s="135" t="s">
        <v>41</v>
      </c>
      <c r="N26" s="135" t="s">
        <v>156</v>
      </c>
      <c r="O26" s="144"/>
      <c r="P26" s="151">
        <v>44817</v>
      </c>
      <c r="Q26" s="151">
        <v>44817</v>
      </c>
      <c r="R26" s="152">
        <v>675075</v>
      </c>
      <c r="S26" s="152">
        <v>168769</v>
      </c>
      <c r="T26" s="152">
        <f t="shared" si="2"/>
        <v>506306</v>
      </c>
    </row>
    <row r="27" spans="1:779 1035:1803 2059:2827 3083:3851 4107:4875 5131:5899 6155:6923 7179:7947 8203:8971 9227:9995 10251:11019 11275:12043 12299:13067 13323:14091 14347:15115 15371:16139" x14ac:dyDescent="0.3">
      <c r="A27" s="134">
        <v>26</v>
      </c>
      <c r="B27" s="148" t="s">
        <v>86</v>
      </c>
      <c r="C27" s="148">
        <v>902</v>
      </c>
      <c r="D27" s="148" t="s">
        <v>157</v>
      </c>
      <c r="E27" s="134" t="s">
        <v>51</v>
      </c>
      <c r="F27" s="134"/>
      <c r="G27" s="134" t="s">
        <v>152</v>
      </c>
      <c r="H27" s="137"/>
      <c r="I27" s="137">
        <f t="shared" si="0"/>
        <v>0</v>
      </c>
      <c r="J27" s="134">
        <v>903.98</v>
      </c>
      <c r="K27" s="134">
        <v>5.04</v>
      </c>
      <c r="L27" s="150">
        <f t="shared" si="3"/>
        <v>909.02</v>
      </c>
      <c r="M27" s="135" t="s">
        <v>41</v>
      </c>
      <c r="N27" s="135" t="s">
        <v>158</v>
      </c>
      <c r="O27" s="144"/>
      <c r="P27" s="163">
        <v>44817</v>
      </c>
      <c r="Q27" s="163">
        <v>44817</v>
      </c>
      <c r="R27" s="152">
        <v>116400</v>
      </c>
      <c r="S27" s="152">
        <v>72168</v>
      </c>
      <c r="T27" s="152">
        <f t="shared" si="2"/>
        <v>44232</v>
      </c>
    </row>
    <row r="28" spans="1:779 1035:1803 2059:2827 3083:3851 4107:4875 5131:5899 6155:6923 7179:7947 8203:8971 9227:9995 10251:11019 11275:12043 12299:13067 13323:14091 14347:15115 15371:16139" x14ac:dyDescent="0.3">
      <c r="A28" s="134">
        <v>27</v>
      </c>
      <c r="B28" s="148" t="s">
        <v>86</v>
      </c>
      <c r="C28" s="148">
        <v>903</v>
      </c>
      <c r="D28" s="148" t="s">
        <v>159</v>
      </c>
      <c r="E28" s="134" t="s">
        <v>51</v>
      </c>
      <c r="F28" s="134"/>
      <c r="G28" s="134" t="s">
        <v>152</v>
      </c>
      <c r="H28" s="137"/>
      <c r="I28" s="137">
        <f t="shared" si="0"/>
        <v>0</v>
      </c>
      <c r="J28" s="134">
        <v>846.7</v>
      </c>
      <c r="K28" s="134">
        <v>7.42</v>
      </c>
      <c r="L28" s="150">
        <f t="shared" si="3"/>
        <v>854.12</v>
      </c>
      <c r="M28" s="135" t="s">
        <v>41</v>
      </c>
      <c r="N28" s="135" t="s">
        <v>160</v>
      </c>
      <c r="O28" s="144"/>
      <c r="P28" s="163">
        <v>44817</v>
      </c>
      <c r="Q28" s="163">
        <v>44817</v>
      </c>
      <c r="R28" s="152">
        <v>171564</v>
      </c>
      <c r="S28" s="152">
        <v>171564</v>
      </c>
      <c r="T28" s="152">
        <f t="shared" si="2"/>
        <v>0</v>
      </c>
    </row>
    <row r="29" spans="1:779 1035:1803 2059:2827 3083:3851 4107:4875 5131:5899 6155:6923 7179:7947 8203:8971 9227:9995 10251:11019 11275:12043 12299:13067 13323:14091 14347:15115 15371:16139" x14ac:dyDescent="0.3">
      <c r="A29" s="134">
        <v>28</v>
      </c>
      <c r="B29" s="148" t="s">
        <v>86</v>
      </c>
      <c r="C29" s="161">
        <v>905</v>
      </c>
      <c r="D29" s="161"/>
      <c r="E29" s="134" t="s">
        <v>51</v>
      </c>
      <c r="F29" s="134"/>
      <c r="G29" s="134" t="s">
        <v>147</v>
      </c>
      <c r="H29" s="183"/>
      <c r="I29" s="137">
        <f t="shared" si="0"/>
        <v>0</v>
      </c>
      <c r="J29" s="164">
        <v>724</v>
      </c>
      <c r="K29" s="164"/>
      <c r="L29" s="150">
        <f t="shared" si="3"/>
        <v>724</v>
      </c>
      <c r="M29" s="162" t="s">
        <v>32</v>
      </c>
      <c r="N29" s="135"/>
      <c r="O29" s="134"/>
      <c r="P29" s="161"/>
      <c r="Q29" s="162"/>
      <c r="R29" s="154">
        <f>+O29*J29</f>
        <v>0</v>
      </c>
      <c r="S29" s="154"/>
      <c r="T29" s="154">
        <f>+R29-S29</f>
        <v>0</v>
      </c>
    </row>
    <row r="30" spans="1:779 1035:1803 2059:2827 3083:3851 4107:4875 5131:5899 6155:6923 7179:7947 8203:8971 9227:9995 10251:11019 11275:12043 12299:13067 13323:14091 14347:15115 15371:16139" x14ac:dyDescent="0.3">
      <c r="A30" s="134">
        <v>29</v>
      </c>
      <c r="B30" s="148" t="s">
        <v>87</v>
      </c>
      <c r="C30" s="148">
        <v>1001</v>
      </c>
      <c r="D30" s="148" t="s">
        <v>161</v>
      </c>
      <c r="E30" s="134" t="s">
        <v>51</v>
      </c>
      <c r="F30" s="134"/>
      <c r="G30" s="134" t="s">
        <v>152</v>
      </c>
      <c r="H30" s="137"/>
      <c r="I30" s="137">
        <f t="shared" si="0"/>
        <v>0</v>
      </c>
      <c r="J30" s="134">
        <v>666.02</v>
      </c>
      <c r="K30" s="134">
        <v>29.44</v>
      </c>
      <c r="L30" s="150">
        <f t="shared" si="3"/>
        <v>695.46</v>
      </c>
      <c r="M30" s="135" t="s">
        <v>41</v>
      </c>
      <c r="N30" s="135" t="s">
        <v>162</v>
      </c>
      <c r="O30" s="144"/>
      <c r="P30" s="151">
        <v>44817</v>
      </c>
      <c r="Q30" s="151">
        <v>44817</v>
      </c>
      <c r="R30" s="152">
        <v>675074</v>
      </c>
      <c r="S30" s="166">
        <f ca="1">-S30</f>
        <v>0</v>
      </c>
      <c r="T30" s="152">
        <f t="shared" ca="1" si="2"/>
        <v>675074</v>
      </c>
      <c r="JG30" s="165"/>
      <c r="TC30" s="165"/>
      <c r="ACY30" s="165"/>
      <c r="AMU30" s="165"/>
      <c r="AWQ30" s="165"/>
      <c r="BGM30" s="165"/>
      <c r="BQI30" s="165"/>
      <c r="CAE30" s="165"/>
      <c r="CKA30" s="165"/>
      <c r="CTW30" s="165"/>
      <c r="DDS30" s="165"/>
      <c r="DNO30" s="165"/>
      <c r="DXK30" s="165"/>
      <c r="EHG30" s="165"/>
      <c r="ERC30" s="165"/>
      <c r="FAY30" s="165"/>
      <c r="FKU30" s="165"/>
      <c r="FUQ30" s="165"/>
      <c r="GEM30" s="165"/>
      <c r="GOI30" s="165"/>
      <c r="GYE30" s="165"/>
      <c r="HIA30" s="165"/>
      <c r="HRW30" s="165"/>
      <c r="IBS30" s="165"/>
      <c r="ILO30" s="165"/>
      <c r="IVK30" s="165"/>
      <c r="JFG30" s="165"/>
      <c r="JPC30" s="165"/>
      <c r="JYY30" s="165"/>
      <c r="KIU30" s="165"/>
      <c r="KSQ30" s="165"/>
      <c r="LCM30" s="165"/>
      <c r="LMI30" s="165"/>
      <c r="LWE30" s="165"/>
      <c r="MGA30" s="165"/>
      <c r="MPW30" s="165"/>
      <c r="MZS30" s="165"/>
      <c r="NJO30" s="165"/>
      <c r="NTK30" s="165"/>
      <c r="ODG30" s="165"/>
      <c r="ONC30" s="165"/>
      <c r="OWY30" s="165"/>
      <c r="PGU30" s="165"/>
      <c r="PQQ30" s="165"/>
      <c r="QAM30" s="165"/>
      <c r="QKI30" s="165"/>
      <c r="QUE30" s="165"/>
      <c r="REA30" s="165"/>
      <c r="RNW30" s="165"/>
      <c r="RXS30" s="165"/>
      <c r="SHO30" s="165"/>
      <c r="SRK30" s="165"/>
      <c r="TBG30" s="165"/>
      <c r="TLC30" s="165"/>
      <c r="TUY30" s="165"/>
      <c r="UEU30" s="165"/>
      <c r="UOQ30" s="165"/>
      <c r="UYM30" s="165"/>
      <c r="VII30" s="165"/>
      <c r="VSE30" s="165"/>
      <c r="WCA30" s="165"/>
      <c r="WLW30" s="165"/>
      <c r="WVS30" s="165"/>
    </row>
    <row r="31" spans="1:779 1035:1803 2059:2827 3083:3851 4107:4875 5131:5899 6155:6923 7179:7947 8203:8971 9227:9995 10251:11019 11275:12043 12299:13067 13323:14091 14347:15115 15371:16139" x14ac:dyDescent="0.3">
      <c r="A31" s="134">
        <v>30</v>
      </c>
      <c r="B31" s="148" t="s">
        <v>87</v>
      </c>
      <c r="C31" s="134">
        <v>1002</v>
      </c>
      <c r="D31" s="134"/>
      <c r="E31" s="134" t="s">
        <v>51</v>
      </c>
      <c r="F31" s="134"/>
      <c r="G31" s="134" t="s">
        <v>147</v>
      </c>
      <c r="H31" s="137"/>
      <c r="I31" s="137">
        <f t="shared" si="0"/>
        <v>0</v>
      </c>
      <c r="J31" s="153">
        <v>723</v>
      </c>
      <c r="K31" s="153"/>
      <c r="L31" s="150">
        <f t="shared" si="3"/>
        <v>723</v>
      </c>
      <c r="M31" s="135" t="s">
        <v>148</v>
      </c>
      <c r="N31" s="135" t="s">
        <v>163</v>
      </c>
      <c r="O31" s="167">
        <v>24922</v>
      </c>
      <c r="P31" s="155">
        <v>45505</v>
      </c>
      <c r="Q31" s="135"/>
      <c r="R31" s="152">
        <v>18018823</v>
      </c>
      <c r="S31" s="152">
        <v>108000</v>
      </c>
      <c r="T31" s="152">
        <f>+R31-S31</f>
        <v>17910823</v>
      </c>
    </row>
    <row r="32" spans="1:779 1035:1803 2059:2827 3083:3851 4107:4875 5131:5899 6155:6923 7179:7947 8203:8971 9227:9995 10251:11019 11275:12043 12299:13067 13323:14091 14347:15115 15371:16139" x14ac:dyDescent="0.3">
      <c r="A32" s="134">
        <v>31</v>
      </c>
      <c r="B32" s="148" t="s">
        <v>87</v>
      </c>
      <c r="C32" s="134">
        <v>1003</v>
      </c>
      <c r="D32" s="134"/>
      <c r="E32" s="134" t="s">
        <v>91</v>
      </c>
      <c r="F32" s="134"/>
      <c r="G32" s="134" t="s">
        <v>147</v>
      </c>
      <c r="H32" s="137"/>
      <c r="I32" s="137">
        <f t="shared" si="0"/>
        <v>0</v>
      </c>
      <c r="J32" s="153">
        <v>493</v>
      </c>
      <c r="K32" s="153"/>
      <c r="L32" s="150">
        <f t="shared" si="3"/>
        <v>493</v>
      </c>
      <c r="M32" s="135" t="s">
        <v>32</v>
      </c>
      <c r="N32" s="135"/>
      <c r="O32" s="134"/>
      <c r="P32" s="134"/>
      <c r="Q32" s="135"/>
      <c r="R32" s="154">
        <f>+O32*J32</f>
        <v>0</v>
      </c>
      <c r="S32" s="154"/>
      <c r="T32" s="154">
        <f>+R32-S32</f>
        <v>0</v>
      </c>
    </row>
    <row r="33" spans="1:20" x14ac:dyDescent="0.3">
      <c r="A33" s="134">
        <v>32</v>
      </c>
      <c r="B33" s="148" t="s">
        <v>87</v>
      </c>
      <c r="C33" s="134">
        <v>1004</v>
      </c>
      <c r="D33" s="134"/>
      <c r="E33" s="134" t="s">
        <v>51</v>
      </c>
      <c r="F33" s="134"/>
      <c r="G33" s="134" t="s">
        <v>147</v>
      </c>
      <c r="H33" s="137"/>
      <c r="I33" s="137">
        <f t="shared" si="0"/>
        <v>0</v>
      </c>
      <c r="J33" s="153">
        <v>732</v>
      </c>
      <c r="K33" s="153"/>
      <c r="L33" s="150">
        <f t="shared" si="3"/>
        <v>732</v>
      </c>
      <c r="M33" s="135" t="s">
        <v>32</v>
      </c>
      <c r="N33" s="135"/>
      <c r="O33" s="134"/>
      <c r="P33" s="134"/>
      <c r="Q33" s="135"/>
      <c r="R33" s="154">
        <f>+O33*J33</f>
        <v>0</v>
      </c>
      <c r="S33" s="154"/>
      <c r="T33" s="154">
        <f>+R33-S33</f>
        <v>0</v>
      </c>
    </row>
    <row r="34" spans="1:20" x14ac:dyDescent="0.3">
      <c r="A34" s="134">
        <v>33</v>
      </c>
      <c r="B34" s="148" t="s">
        <v>87</v>
      </c>
      <c r="C34" s="148">
        <v>1005</v>
      </c>
      <c r="D34" s="148" t="s">
        <v>164</v>
      </c>
      <c r="E34" s="134" t="s">
        <v>51</v>
      </c>
      <c r="F34" s="134"/>
      <c r="G34" s="134" t="s">
        <v>152</v>
      </c>
      <c r="H34" s="137"/>
      <c r="I34" s="137">
        <f t="shared" si="0"/>
        <v>0</v>
      </c>
      <c r="J34" s="134">
        <v>666.02</v>
      </c>
      <c r="K34" s="134">
        <v>28.8</v>
      </c>
      <c r="L34" s="150">
        <f t="shared" si="3"/>
        <v>694.81999999999994</v>
      </c>
      <c r="M34" s="135" t="s">
        <v>41</v>
      </c>
      <c r="N34" s="135" t="s">
        <v>165</v>
      </c>
      <c r="O34" s="144"/>
      <c r="P34" s="151">
        <v>44825</v>
      </c>
      <c r="Q34" s="151">
        <v>44825</v>
      </c>
      <c r="R34" s="152">
        <v>675074</v>
      </c>
      <c r="S34" s="152">
        <v>168769</v>
      </c>
      <c r="T34" s="152">
        <f t="shared" ref="T34:T36" si="4">+R34-S34</f>
        <v>506305</v>
      </c>
    </row>
    <row r="35" spans="1:20" x14ac:dyDescent="0.3">
      <c r="A35" s="134">
        <v>34</v>
      </c>
      <c r="B35" s="148" t="s">
        <v>88</v>
      </c>
      <c r="C35" s="148">
        <v>1101</v>
      </c>
      <c r="D35" s="148" t="s">
        <v>166</v>
      </c>
      <c r="E35" s="134" t="s">
        <v>51</v>
      </c>
      <c r="F35" s="134"/>
      <c r="G35" s="134" t="s">
        <v>152</v>
      </c>
      <c r="H35" s="137"/>
      <c r="I35" s="137">
        <f t="shared" si="0"/>
        <v>0</v>
      </c>
      <c r="J35" s="134">
        <v>689.03</v>
      </c>
      <c r="K35" s="134">
        <v>6.43</v>
      </c>
      <c r="L35" s="150">
        <f t="shared" si="3"/>
        <v>695.45999999999992</v>
      </c>
      <c r="M35" s="135" t="s">
        <v>41</v>
      </c>
      <c r="N35" s="135" t="s">
        <v>167</v>
      </c>
      <c r="O35" s="144"/>
      <c r="P35" s="151">
        <v>44817</v>
      </c>
      <c r="Q35" s="151">
        <v>44817</v>
      </c>
      <c r="R35" s="152">
        <v>143543</v>
      </c>
      <c r="S35" s="152">
        <v>35886</v>
      </c>
      <c r="T35" s="152">
        <f t="shared" si="4"/>
        <v>107657</v>
      </c>
    </row>
    <row r="36" spans="1:20" x14ac:dyDescent="0.3">
      <c r="A36" s="134">
        <v>35</v>
      </c>
      <c r="B36" s="148" t="s">
        <v>88</v>
      </c>
      <c r="C36" s="168">
        <v>1102</v>
      </c>
      <c r="D36" s="168" t="s">
        <v>168</v>
      </c>
      <c r="E36" s="134" t="s">
        <v>51</v>
      </c>
      <c r="F36" s="134"/>
      <c r="G36" s="134" t="s">
        <v>152</v>
      </c>
      <c r="H36" s="137"/>
      <c r="I36" s="137">
        <f t="shared" si="0"/>
        <v>0</v>
      </c>
      <c r="J36" s="134">
        <v>666.02</v>
      </c>
      <c r="K36" s="134">
        <v>164.96</v>
      </c>
      <c r="L36" s="150">
        <f t="shared" si="3"/>
        <v>830.98</v>
      </c>
      <c r="M36" s="135" t="s">
        <v>41</v>
      </c>
      <c r="N36" s="135" t="s">
        <v>169</v>
      </c>
      <c r="O36" s="144"/>
      <c r="P36" s="169">
        <v>44817</v>
      </c>
      <c r="Q36" s="169">
        <v>44817</v>
      </c>
      <c r="R36" s="152">
        <v>3990058</v>
      </c>
      <c r="S36" s="152">
        <v>1000000</v>
      </c>
      <c r="T36" s="152">
        <f t="shared" si="4"/>
        <v>2990058</v>
      </c>
    </row>
    <row r="37" spans="1:20" x14ac:dyDescent="0.3">
      <c r="A37" s="134">
        <v>36</v>
      </c>
      <c r="B37" s="148" t="s">
        <v>88</v>
      </c>
      <c r="C37" s="134">
        <v>1103</v>
      </c>
      <c r="D37" s="134"/>
      <c r="E37" s="134" t="s">
        <v>91</v>
      </c>
      <c r="F37" s="134"/>
      <c r="G37" s="134" t="s">
        <v>147</v>
      </c>
      <c r="H37" s="137"/>
      <c r="I37" s="137">
        <f t="shared" si="0"/>
        <v>0</v>
      </c>
      <c r="J37" s="153">
        <v>348</v>
      </c>
      <c r="K37" s="153"/>
      <c r="L37" s="150">
        <f t="shared" si="3"/>
        <v>348</v>
      </c>
      <c r="M37" s="135" t="s">
        <v>32</v>
      </c>
      <c r="N37" s="135"/>
      <c r="O37" s="134"/>
      <c r="P37" s="134"/>
      <c r="Q37" s="135"/>
      <c r="R37" s="154">
        <f>+O37*J37</f>
        <v>0</v>
      </c>
      <c r="S37" s="154"/>
      <c r="T37" s="154">
        <f>+R37-S37</f>
        <v>0</v>
      </c>
    </row>
    <row r="38" spans="1:20" x14ac:dyDescent="0.3">
      <c r="A38" s="134">
        <v>37</v>
      </c>
      <c r="B38" s="148" t="s">
        <v>88</v>
      </c>
      <c r="C38" s="168">
        <v>1104</v>
      </c>
      <c r="D38" s="168" t="s">
        <v>170</v>
      </c>
      <c r="E38" s="134" t="s">
        <v>51</v>
      </c>
      <c r="F38" s="134"/>
      <c r="G38" s="134" t="s">
        <v>152</v>
      </c>
      <c r="H38" s="137"/>
      <c r="I38" s="137">
        <f t="shared" si="0"/>
        <v>0</v>
      </c>
      <c r="J38" s="134">
        <v>666.02</v>
      </c>
      <c r="K38" s="134">
        <v>36.33</v>
      </c>
      <c r="L38" s="150">
        <f t="shared" si="3"/>
        <v>702.35</v>
      </c>
      <c r="M38" s="135" t="s">
        <v>41</v>
      </c>
      <c r="N38" s="135" t="s">
        <v>171</v>
      </c>
      <c r="O38" s="144"/>
      <c r="P38" s="169">
        <v>44825</v>
      </c>
      <c r="Q38" s="169">
        <v>44825</v>
      </c>
      <c r="R38" s="152">
        <v>839315</v>
      </c>
      <c r="S38" s="152">
        <v>209829</v>
      </c>
      <c r="T38" s="152">
        <f t="shared" ref="T38" si="5">+R38-S38</f>
        <v>629486</v>
      </c>
    </row>
    <row r="39" spans="1:20" x14ac:dyDescent="0.3">
      <c r="A39" s="134">
        <v>38</v>
      </c>
      <c r="B39" s="148" t="s">
        <v>88</v>
      </c>
      <c r="C39" s="134">
        <v>1105</v>
      </c>
      <c r="D39" s="134"/>
      <c r="E39" s="134" t="s">
        <v>51</v>
      </c>
      <c r="F39" s="134"/>
      <c r="G39" s="134" t="s">
        <v>147</v>
      </c>
      <c r="H39" s="137"/>
      <c r="I39" s="137">
        <f t="shared" si="0"/>
        <v>0</v>
      </c>
      <c r="J39" s="153">
        <v>724</v>
      </c>
      <c r="K39" s="153"/>
      <c r="L39" s="150">
        <f t="shared" si="3"/>
        <v>724</v>
      </c>
      <c r="M39" s="135" t="s">
        <v>32</v>
      </c>
      <c r="N39" s="135"/>
      <c r="O39" s="134"/>
      <c r="P39" s="134"/>
      <c r="Q39" s="135"/>
      <c r="R39" s="154">
        <f>+O39*J39</f>
        <v>0</v>
      </c>
      <c r="S39" s="154"/>
      <c r="T39" s="154">
        <f>+R39-S39</f>
        <v>0</v>
      </c>
    </row>
    <row r="40" spans="1:20" x14ac:dyDescent="0.3">
      <c r="A40" s="134">
        <v>39</v>
      </c>
      <c r="B40" s="148" t="s">
        <v>108</v>
      </c>
      <c r="C40" s="170">
        <v>1201</v>
      </c>
      <c r="D40" s="148" t="s">
        <v>172</v>
      </c>
      <c r="E40" s="134" t="s">
        <v>51</v>
      </c>
      <c r="F40" s="134"/>
      <c r="G40" s="134" t="s">
        <v>152</v>
      </c>
      <c r="H40" s="137"/>
      <c r="I40" s="137">
        <f t="shared" si="0"/>
        <v>0</v>
      </c>
      <c r="J40" s="134">
        <v>1127</v>
      </c>
      <c r="K40" s="134">
        <v>68.739999999999995</v>
      </c>
      <c r="L40" s="150">
        <f>J40+K40</f>
        <v>1195.74</v>
      </c>
      <c r="M40" s="135" t="s">
        <v>41</v>
      </c>
      <c r="N40" s="135" t="s">
        <v>173</v>
      </c>
      <c r="O40" s="144"/>
      <c r="P40" s="151">
        <v>44825</v>
      </c>
      <c r="Q40" s="151">
        <v>44825</v>
      </c>
      <c r="R40" s="152">
        <v>640240</v>
      </c>
      <c r="S40" s="166"/>
      <c r="T40" s="152">
        <f t="shared" ref="T40:T42" si="6">+R40-S40</f>
        <v>640240</v>
      </c>
    </row>
    <row r="41" spans="1:20" x14ac:dyDescent="0.3">
      <c r="A41" s="134">
        <v>40</v>
      </c>
      <c r="B41" s="148" t="s">
        <v>108</v>
      </c>
      <c r="C41" s="170">
        <v>1202</v>
      </c>
      <c r="D41" s="148" t="s">
        <v>174</v>
      </c>
      <c r="E41" s="134" t="s">
        <v>51</v>
      </c>
      <c r="F41" s="134"/>
      <c r="G41" s="134" t="s">
        <v>152</v>
      </c>
      <c r="H41" s="137"/>
      <c r="I41" s="137">
        <f t="shared" si="0"/>
        <v>0</v>
      </c>
      <c r="J41" s="134">
        <v>717</v>
      </c>
      <c r="K41" s="134">
        <v>-3</v>
      </c>
      <c r="L41" s="150">
        <f>J41+K41</f>
        <v>714</v>
      </c>
      <c r="M41" s="135" t="s">
        <v>41</v>
      </c>
      <c r="N41" s="135" t="s">
        <v>175</v>
      </c>
      <c r="O41" s="144"/>
      <c r="P41" s="151">
        <v>44825</v>
      </c>
      <c r="Q41" s="151">
        <v>44825</v>
      </c>
      <c r="R41" s="152">
        <v>706200</v>
      </c>
      <c r="S41" s="166"/>
      <c r="T41" s="152">
        <f t="shared" si="6"/>
        <v>706200</v>
      </c>
    </row>
    <row r="42" spans="1:20" x14ac:dyDescent="0.3">
      <c r="A42" s="134">
        <v>41</v>
      </c>
      <c r="B42" s="148" t="s">
        <v>108</v>
      </c>
      <c r="C42" s="148">
        <v>1203</v>
      </c>
      <c r="D42" s="148" t="s">
        <v>176</v>
      </c>
      <c r="E42" s="134" t="s">
        <v>91</v>
      </c>
      <c r="F42" s="134"/>
      <c r="G42" s="134" t="s">
        <v>152</v>
      </c>
      <c r="H42" s="137"/>
      <c r="I42" s="137">
        <f t="shared" si="0"/>
        <v>0</v>
      </c>
      <c r="J42" s="134">
        <v>460.21</v>
      </c>
      <c r="K42" s="134">
        <v>13.62</v>
      </c>
      <c r="L42" s="150">
        <f>J42+K42</f>
        <v>473.83</v>
      </c>
      <c r="M42" s="135" t="s">
        <v>41</v>
      </c>
      <c r="N42" s="135" t="s">
        <v>177</v>
      </c>
      <c r="O42" s="144"/>
      <c r="P42" s="151">
        <v>44817</v>
      </c>
      <c r="Q42" s="151">
        <v>44817</v>
      </c>
      <c r="R42" s="152">
        <v>314784</v>
      </c>
      <c r="S42" s="152">
        <v>157392</v>
      </c>
      <c r="T42" s="152">
        <f t="shared" si="6"/>
        <v>157392</v>
      </c>
    </row>
    <row r="43" spans="1:20" x14ac:dyDescent="0.3">
      <c r="A43" s="134">
        <v>42</v>
      </c>
      <c r="B43" s="148" t="s">
        <v>108</v>
      </c>
      <c r="C43" s="134">
        <v>1204</v>
      </c>
      <c r="D43" s="134"/>
      <c r="E43" s="134" t="s">
        <v>51</v>
      </c>
      <c r="F43" s="134"/>
      <c r="G43" s="134" t="s">
        <v>147</v>
      </c>
      <c r="H43" s="137"/>
      <c r="I43" s="137">
        <f t="shared" si="0"/>
        <v>0</v>
      </c>
      <c r="J43" s="153">
        <v>732</v>
      </c>
      <c r="K43" s="153"/>
      <c r="L43" s="150">
        <f>J43+K43</f>
        <v>732</v>
      </c>
      <c r="M43" s="135" t="s">
        <v>32</v>
      </c>
      <c r="N43" s="135"/>
      <c r="O43" s="134"/>
      <c r="P43" s="134"/>
      <c r="Q43" s="135"/>
      <c r="R43" s="154">
        <f>+O43*J43</f>
        <v>0</v>
      </c>
      <c r="S43" s="154"/>
      <c r="T43" s="154">
        <f>+R43-S43</f>
        <v>0</v>
      </c>
    </row>
    <row r="44" spans="1:20" x14ac:dyDescent="0.3">
      <c r="A44" s="134">
        <v>43</v>
      </c>
      <c r="B44" s="148" t="s">
        <v>108</v>
      </c>
      <c r="C44" s="134">
        <v>1205</v>
      </c>
      <c r="D44" s="134"/>
      <c r="E44" s="134" t="s">
        <v>51</v>
      </c>
      <c r="F44" s="134"/>
      <c r="G44" s="134" t="s">
        <v>147</v>
      </c>
      <c r="H44" s="137"/>
      <c r="I44" s="137">
        <f t="shared" si="0"/>
        <v>0</v>
      </c>
      <c r="J44" s="153">
        <v>724</v>
      </c>
      <c r="K44" s="153"/>
      <c r="L44" s="150">
        <f t="shared" si="3"/>
        <v>724</v>
      </c>
      <c r="M44" s="135" t="s">
        <v>32</v>
      </c>
      <c r="N44" s="135"/>
      <c r="O44" s="134"/>
      <c r="P44" s="134"/>
      <c r="Q44" s="135"/>
      <c r="R44" s="154">
        <f>+O44*J44</f>
        <v>0</v>
      </c>
      <c r="S44" s="154"/>
      <c r="T44" s="154">
        <f>+R44-S44</f>
        <v>0</v>
      </c>
    </row>
    <row r="45" spans="1:20" x14ac:dyDescent="0.3">
      <c r="A45" s="134">
        <v>44</v>
      </c>
      <c r="B45" s="148" t="s">
        <v>109</v>
      </c>
      <c r="C45" s="170">
        <v>1301</v>
      </c>
      <c r="D45" s="148" t="s">
        <v>178</v>
      </c>
      <c r="E45" s="134" t="s">
        <v>51</v>
      </c>
      <c r="F45" s="134"/>
      <c r="G45" s="134" t="s">
        <v>152</v>
      </c>
      <c r="H45" s="137"/>
      <c r="I45" s="137">
        <f t="shared" si="0"/>
        <v>0</v>
      </c>
      <c r="J45" s="134">
        <v>695</v>
      </c>
      <c r="K45" s="134"/>
      <c r="L45" s="150">
        <f>J45+K45</f>
        <v>695</v>
      </c>
      <c r="M45" s="135" t="s">
        <v>41</v>
      </c>
      <c r="N45" s="135" t="s">
        <v>179</v>
      </c>
      <c r="O45" s="144"/>
      <c r="P45" s="151">
        <v>44817</v>
      </c>
      <c r="Q45" s="151">
        <v>44817</v>
      </c>
      <c r="R45" s="166"/>
      <c r="S45" s="166"/>
      <c r="T45" s="152">
        <f t="shared" ref="T45:T48" si="7">+R45-S45</f>
        <v>0</v>
      </c>
    </row>
    <row r="46" spans="1:20" x14ac:dyDescent="0.3">
      <c r="A46" s="134">
        <v>45</v>
      </c>
      <c r="B46" s="148" t="s">
        <v>109</v>
      </c>
      <c r="C46" s="170">
        <v>1302</v>
      </c>
      <c r="D46" s="148" t="s">
        <v>180</v>
      </c>
      <c r="E46" s="134" t="s">
        <v>51</v>
      </c>
      <c r="F46" s="134"/>
      <c r="G46" s="134" t="s">
        <v>152</v>
      </c>
      <c r="H46" s="137"/>
      <c r="I46" s="137">
        <f t="shared" si="0"/>
        <v>0</v>
      </c>
      <c r="J46" s="134">
        <v>378.625</v>
      </c>
      <c r="K46" s="134"/>
      <c r="L46" s="150">
        <f>J46+K46</f>
        <v>378.625</v>
      </c>
      <c r="M46" s="135" t="s">
        <v>41</v>
      </c>
      <c r="N46" s="135" t="s">
        <v>179</v>
      </c>
      <c r="O46" s="144"/>
      <c r="P46" s="151">
        <v>44817</v>
      </c>
      <c r="Q46" s="151">
        <v>44817</v>
      </c>
      <c r="R46" s="152">
        <v>1633102</v>
      </c>
      <c r="S46" s="152">
        <v>200055</v>
      </c>
      <c r="T46" s="152">
        <f t="shared" si="7"/>
        <v>1433047</v>
      </c>
    </row>
    <row r="47" spans="1:20" x14ac:dyDescent="0.3">
      <c r="A47" s="134">
        <v>46</v>
      </c>
      <c r="B47" s="148" t="s">
        <v>109</v>
      </c>
      <c r="C47" s="170">
        <v>1303</v>
      </c>
      <c r="D47" s="148" t="s">
        <v>181</v>
      </c>
      <c r="E47" s="134" t="s">
        <v>52</v>
      </c>
      <c r="F47" s="134"/>
      <c r="G47" s="134" t="s">
        <v>152</v>
      </c>
      <c r="H47" s="183"/>
      <c r="I47" s="137">
        <f t="shared" si="0"/>
        <v>0</v>
      </c>
      <c r="J47" s="318">
        <v>890.27</v>
      </c>
      <c r="K47" s="318">
        <v>122.95</v>
      </c>
      <c r="L47" s="320">
        <f>J47+K47</f>
        <v>1013.22</v>
      </c>
      <c r="M47" s="135" t="s">
        <v>41</v>
      </c>
      <c r="N47" s="135" t="s">
        <v>182</v>
      </c>
      <c r="O47" s="144"/>
      <c r="P47" s="171">
        <v>44825</v>
      </c>
      <c r="Q47" s="169">
        <v>44825</v>
      </c>
      <c r="R47" s="152">
        <v>2953461</v>
      </c>
      <c r="S47" s="152">
        <v>738365</v>
      </c>
      <c r="T47" s="152">
        <f t="shared" si="7"/>
        <v>2215096</v>
      </c>
    </row>
    <row r="48" spans="1:20" x14ac:dyDescent="0.3">
      <c r="A48" s="134">
        <v>47</v>
      </c>
      <c r="B48" s="148" t="s">
        <v>109</v>
      </c>
      <c r="C48" s="172">
        <v>1304</v>
      </c>
      <c r="D48" s="168" t="s">
        <v>181</v>
      </c>
      <c r="E48" s="134" t="s">
        <v>52</v>
      </c>
      <c r="F48" s="134"/>
      <c r="G48" s="134" t="s">
        <v>152</v>
      </c>
      <c r="H48" s="184"/>
      <c r="I48" s="137">
        <f t="shared" si="0"/>
        <v>0</v>
      </c>
      <c r="J48" s="319"/>
      <c r="K48" s="319"/>
      <c r="L48" s="321"/>
      <c r="M48" s="135" t="s">
        <v>41</v>
      </c>
      <c r="N48" s="135" t="s">
        <v>182</v>
      </c>
      <c r="O48" s="144"/>
      <c r="P48" s="171">
        <v>44825</v>
      </c>
      <c r="Q48" s="169">
        <v>44825</v>
      </c>
      <c r="R48" s="166"/>
      <c r="S48" s="166"/>
      <c r="T48" s="152">
        <f t="shared" si="7"/>
        <v>0</v>
      </c>
    </row>
    <row r="49" spans="1:20" x14ac:dyDescent="0.3">
      <c r="A49" s="134">
        <v>48</v>
      </c>
      <c r="B49" s="148" t="s">
        <v>109</v>
      </c>
      <c r="C49" s="134">
        <v>1305</v>
      </c>
      <c r="D49" s="134"/>
      <c r="E49" s="134" t="s">
        <v>51</v>
      </c>
      <c r="F49" s="134"/>
      <c r="G49" s="134" t="s">
        <v>147</v>
      </c>
      <c r="H49" s="137"/>
      <c r="I49" s="137">
        <f t="shared" si="0"/>
        <v>0</v>
      </c>
      <c r="J49" s="153">
        <v>724</v>
      </c>
      <c r="K49" s="153"/>
      <c r="L49" s="150">
        <f t="shared" si="3"/>
        <v>724</v>
      </c>
      <c r="M49" s="135" t="s">
        <v>32</v>
      </c>
      <c r="N49" s="135"/>
      <c r="O49" s="134"/>
      <c r="P49" s="134"/>
      <c r="Q49" s="135"/>
      <c r="R49" s="154">
        <f>+O49*J49</f>
        <v>0</v>
      </c>
      <c r="S49" s="154"/>
      <c r="T49" s="154">
        <f>+R49-S49</f>
        <v>0</v>
      </c>
    </row>
    <row r="50" spans="1:20" x14ac:dyDescent="0.2">
      <c r="A50" s="134">
        <v>49</v>
      </c>
      <c r="B50" s="147" t="s">
        <v>196</v>
      </c>
      <c r="C50" s="134">
        <v>1401</v>
      </c>
      <c r="D50" s="134"/>
      <c r="E50" s="134" t="s">
        <v>51</v>
      </c>
      <c r="F50" s="134"/>
      <c r="G50" s="134" t="s">
        <v>147</v>
      </c>
      <c r="H50" s="137"/>
      <c r="I50" s="137">
        <f t="shared" si="0"/>
        <v>0</v>
      </c>
      <c r="J50" s="153">
        <v>725</v>
      </c>
      <c r="K50" s="153"/>
      <c r="L50" s="150">
        <f t="shared" si="3"/>
        <v>725</v>
      </c>
      <c r="M50" s="135" t="s">
        <v>32</v>
      </c>
      <c r="N50" s="135"/>
      <c r="O50" s="134"/>
      <c r="P50" s="134"/>
      <c r="Q50" s="135"/>
      <c r="R50" s="154">
        <f>+O50*J50</f>
        <v>0</v>
      </c>
      <c r="S50" s="154"/>
      <c r="T50" s="154">
        <f>+R50-S50</f>
        <v>0</v>
      </c>
    </row>
    <row r="51" spans="1:20" x14ac:dyDescent="0.2">
      <c r="A51" s="134">
        <v>50</v>
      </c>
      <c r="B51" s="147" t="s">
        <v>196</v>
      </c>
      <c r="C51" s="168">
        <v>1402</v>
      </c>
      <c r="D51" s="168" t="s">
        <v>183</v>
      </c>
      <c r="E51" s="134" t="s">
        <v>51</v>
      </c>
      <c r="F51" s="134"/>
      <c r="G51" s="134" t="s">
        <v>152</v>
      </c>
      <c r="H51" s="137"/>
      <c r="I51" s="137">
        <f t="shared" si="0"/>
        <v>0</v>
      </c>
      <c r="J51" s="134">
        <v>666.02</v>
      </c>
      <c r="K51" s="134">
        <v>213.61</v>
      </c>
      <c r="L51" s="150">
        <f t="shared" si="3"/>
        <v>879.63</v>
      </c>
      <c r="M51" s="135" t="s">
        <v>41</v>
      </c>
      <c r="N51" s="135" t="s">
        <v>184</v>
      </c>
      <c r="O51" s="144"/>
      <c r="P51" s="169">
        <v>44817</v>
      </c>
      <c r="Q51" s="169">
        <v>44817</v>
      </c>
      <c r="R51" s="152">
        <v>5190497</v>
      </c>
      <c r="S51" s="152">
        <v>1297624</v>
      </c>
      <c r="T51" s="152">
        <f t="shared" ref="T51" si="8">+R51-S51</f>
        <v>3892873</v>
      </c>
    </row>
    <row r="52" spans="1:20" x14ac:dyDescent="0.3">
      <c r="A52" s="134">
        <v>51</v>
      </c>
      <c r="B52" s="147" t="s">
        <v>196</v>
      </c>
      <c r="C52" s="156">
        <v>1403</v>
      </c>
      <c r="D52" s="156"/>
      <c r="E52" s="156"/>
      <c r="F52" s="156"/>
      <c r="G52" s="157" t="s">
        <v>81</v>
      </c>
      <c r="H52" s="182"/>
      <c r="I52" s="137">
        <f t="shared" si="0"/>
        <v>0</v>
      </c>
      <c r="J52" s="158" t="s">
        <v>81</v>
      </c>
      <c r="K52" s="158"/>
      <c r="L52" s="173"/>
      <c r="M52" s="159"/>
      <c r="N52" s="159"/>
      <c r="O52" s="156"/>
      <c r="P52" s="156"/>
      <c r="Q52" s="159"/>
      <c r="R52" s="160"/>
      <c r="S52" s="160"/>
      <c r="T52" s="160"/>
    </row>
    <row r="53" spans="1:20" x14ac:dyDescent="0.3">
      <c r="A53" s="134">
        <v>52</v>
      </c>
      <c r="B53" s="147" t="s">
        <v>196</v>
      </c>
      <c r="C53" s="156">
        <v>1404</v>
      </c>
      <c r="D53" s="156"/>
      <c r="E53" s="156"/>
      <c r="F53" s="156"/>
      <c r="G53" s="157" t="s">
        <v>81</v>
      </c>
      <c r="H53" s="182"/>
      <c r="I53" s="137">
        <f t="shared" si="0"/>
        <v>0</v>
      </c>
      <c r="J53" s="158" t="s">
        <v>81</v>
      </c>
      <c r="K53" s="158"/>
      <c r="L53" s="173"/>
      <c r="M53" s="159"/>
      <c r="N53" s="159"/>
      <c r="O53" s="156"/>
      <c r="P53" s="156"/>
      <c r="Q53" s="159"/>
      <c r="R53" s="160"/>
      <c r="S53" s="160"/>
      <c r="T53" s="160"/>
    </row>
    <row r="54" spans="1:20" x14ac:dyDescent="0.2">
      <c r="A54" s="134">
        <v>53</v>
      </c>
      <c r="B54" s="147" t="s">
        <v>196</v>
      </c>
      <c r="C54" s="134">
        <v>1405</v>
      </c>
      <c r="D54" s="134"/>
      <c r="E54" s="134" t="s">
        <v>51</v>
      </c>
      <c r="F54" s="134"/>
      <c r="G54" s="134" t="s">
        <v>147</v>
      </c>
      <c r="H54" s="137"/>
      <c r="I54" s="137">
        <f t="shared" si="0"/>
        <v>0</v>
      </c>
      <c r="J54" s="153">
        <v>724</v>
      </c>
      <c r="K54" s="153"/>
      <c r="L54" s="150">
        <f t="shared" ref="L54:L62" si="9">J54+K54</f>
        <v>724</v>
      </c>
      <c r="M54" s="135" t="s">
        <v>32</v>
      </c>
      <c r="N54" s="135"/>
      <c r="O54" s="134"/>
      <c r="P54" s="134"/>
      <c r="Q54" s="135"/>
      <c r="R54" s="154">
        <f>+O54*J54</f>
        <v>0</v>
      </c>
      <c r="S54" s="154"/>
      <c r="T54" s="154">
        <f>+R54-S54</f>
        <v>0</v>
      </c>
    </row>
    <row r="55" spans="1:20" x14ac:dyDescent="0.3">
      <c r="A55" s="134">
        <v>54</v>
      </c>
      <c r="B55" s="148" t="s">
        <v>197</v>
      </c>
      <c r="C55" s="148">
        <v>1501</v>
      </c>
      <c r="D55" s="148" t="s">
        <v>185</v>
      </c>
      <c r="E55" s="134" t="s">
        <v>51</v>
      </c>
      <c r="F55" s="134"/>
      <c r="G55" s="134" t="s">
        <v>152</v>
      </c>
      <c r="H55" s="137"/>
      <c r="I55" s="137">
        <f t="shared" si="0"/>
        <v>0</v>
      </c>
      <c r="J55" s="134">
        <v>666.02</v>
      </c>
      <c r="K55" s="134">
        <v>29.44</v>
      </c>
      <c r="L55" s="150">
        <f t="shared" si="9"/>
        <v>695.46</v>
      </c>
      <c r="M55" s="135" t="s">
        <v>41</v>
      </c>
      <c r="N55" s="135" t="s">
        <v>186</v>
      </c>
      <c r="O55" s="144"/>
      <c r="P55" s="151">
        <v>44825</v>
      </c>
      <c r="Q55" s="151">
        <v>44825</v>
      </c>
      <c r="R55" s="152">
        <v>675074</v>
      </c>
      <c r="S55" s="152">
        <v>168769</v>
      </c>
      <c r="T55" s="152">
        <f t="shared" ref="T55:T56" si="10">+R55-S55</f>
        <v>506305</v>
      </c>
    </row>
    <row r="56" spans="1:20" x14ac:dyDescent="0.3">
      <c r="A56" s="134">
        <v>55</v>
      </c>
      <c r="B56" s="148" t="s">
        <v>197</v>
      </c>
      <c r="C56" s="148">
        <v>1502</v>
      </c>
      <c r="D56" s="148" t="s">
        <v>187</v>
      </c>
      <c r="E56" s="134" t="s">
        <v>51</v>
      </c>
      <c r="F56" s="134"/>
      <c r="G56" s="134" t="s">
        <v>152</v>
      </c>
      <c r="H56" s="137"/>
      <c r="I56" s="137">
        <f t="shared" si="0"/>
        <v>0</v>
      </c>
      <c r="J56" s="134">
        <v>689.03</v>
      </c>
      <c r="K56" s="134">
        <v>25.38</v>
      </c>
      <c r="L56" s="150">
        <f t="shared" si="9"/>
        <v>714.41</v>
      </c>
      <c r="M56" s="135" t="s">
        <v>41</v>
      </c>
      <c r="N56" s="135" t="s">
        <v>188</v>
      </c>
      <c r="O56" s="144"/>
      <c r="P56" s="151">
        <v>44825</v>
      </c>
      <c r="Q56" s="151">
        <v>44825</v>
      </c>
      <c r="R56" s="152">
        <v>581288</v>
      </c>
      <c r="S56" s="152">
        <v>145322</v>
      </c>
      <c r="T56" s="152">
        <f t="shared" si="10"/>
        <v>435966</v>
      </c>
    </row>
    <row r="57" spans="1:20" x14ac:dyDescent="0.3">
      <c r="A57" s="134">
        <v>56</v>
      </c>
      <c r="B57" s="148" t="s">
        <v>197</v>
      </c>
      <c r="C57" s="134">
        <v>1503</v>
      </c>
      <c r="D57" s="134"/>
      <c r="E57" s="134" t="s">
        <v>91</v>
      </c>
      <c r="F57" s="134"/>
      <c r="G57" s="134" t="s">
        <v>147</v>
      </c>
      <c r="H57" s="137"/>
      <c r="I57" s="137">
        <f t="shared" si="0"/>
        <v>0</v>
      </c>
      <c r="J57" s="153">
        <v>493</v>
      </c>
      <c r="K57" s="153"/>
      <c r="L57" s="150">
        <f t="shared" si="9"/>
        <v>493</v>
      </c>
      <c r="M57" s="135" t="s">
        <v>32</v>
      </c>
      <c r="N57" s="135"/>
      <c r="O57" s="134"/>
      <c r="P57" s="134"/>
      <c r="Q57" s="135"/>
      <c r="R57" s="154">
        <f>+O57*J57</f>
        <v>0</v>
      </c>
      <c r="S57" s="154"/>
      <c r="T57" s="154">
        <f>+R57-S57</f>
        <v>0</v>
      </c>
    </row>
    <row r="58" spans="1:20" x14ac:dyDescent="0.3">
      <c r="A58" s="134">
        <v>57</v>
      </c>
      <c r="B58" s="148" t="s">
        <v>197</v>
      </c>
      <c r="C58" s="134">
        <v>1504</v>
      </c>
      <c r="D58" s="134"/>
      <c r="E58" s="134" t="s">
        <v>51</v>
      </c>
      <c r="F58" s="134"/>
      <c r="G58" s="134" t="s">
        <v>147</v>
      </c>
      <c r="H58" s="137"/>
      <c r="I58" s="137">
        <f t="shared" si="0"/>
        <v>0</v>
      </c>
      <c r="J58" s="153">
        <v>732</v>
      </c>
      <c r="K58" s="153"/>
      <c r="L58" s="150">
        <f t="shared" si="9"/>
        <v>732</v>
      </c>
      <c r="M58" s="135" t="s">
        <v>32</v>
      </c>
      <c r="N58" s="135"/>
      <c r="O58" s="134"/>
      <c r="P58" s="134"/>
      <c r="Q58" s="135"/>
      <c r="R58" s="154">
        <f>+O58*J58</f>
        <v>0</v>
      </c>
      <c r="S58" s="154"/>
      <c r="T58" s="154">
        <f>+R58-S58</f>
        <v>0</v>
      </c>
    </row>
    <row r="59" spans="1:20" x14ac:dyDescent="0.3">
      <c r="A59" s="134">
        <v>58</v>
      </c>
      <c r="B59" s="148" t="s">
        <v>197</v>
      </c>
      <c r="C59" s="134">
        <v>1505</v>
      </c>
      <c r="D59" s="134"/>
      <c r="E59" s="134" t="s">
        <v>51</v>
      </c>
      <c r="F59" s="134"/>
      <c r="G59" s="134" t="s">
        <v>147</v>
      </c>
      <c r="H59" s="137"/>
      <c r="I59" s="137">
        <f t="shared" si="0"/>
        <v>0</v>
      </c>
      <c r="J59" s="153">
        <v>724</v>
      </c>
      <c r="K59" s="153"/>
      <c r="L59" s="150">
        <f t="shared" si="9"/>
        <v>724</v>
      </c>
      <c r="M59" s="135" t="s">
        <v>32</v>
      </c>
      <c r="N59" s="135"/>
      <c r="O59" s="134"/>
      <c r="P59" s="134"/>
      <c r="Q59" s="135"/>
      <c r="R59" s="154">
        <f>+O59*J59</f>
        <v>0</v>
      </c>
      <c r="S59" s="154"/>
      <c r="T59" s="154">
        <f>+R59-S59</f>
        <v>0</v>
      </c>
    </row>
    <row r="60" spans="1:20" x14ac:dyDescent="0.3">
      <c r="A60" s="134">
        <v>59</v>
      </c>
      <c r="B60" s="148" t="s">
        <v>198</v>
      </c>
      <c r="C60" s="170">
        <v>1601</v>
      </c>
      <c r="D60" s="148" t="s">
        <v>189</v>
      </c>
      <c r="E60" s="134" t="s">
        <v>51</v>
      </c>
      <c r="F60" s="134"/>
      <c r="G60" s="134" t="s">
        <v>152</v>
      </c>
      <c r="H60" s="137"/>
      <c r="I60" s="137">
        <f t="shared" si="0"/>
        <v>0</v>
      </c>
      <c r="J60" s="134">
        <v>785</v>
      </c>
      <c r="K60" s="134">
        <v>-90</v>
      </c>
      <c r="L60" s="150">
        <f t="shared" si="9"/>
        <v>695</v>
      </c>
      <c r="M60" s="135" t="s">
        <v>41</v>
      </c>
      <c r="N60" s="135" t="s">
        <v>190</v>
      </c>
      <c r="O60" s="144"/>
      <c r="P60" s="151">
        <v>44825</v>
      </c>
      <c r="Q60" s="151">
        <v>44825</v>
      </c>
      <c r="R60" s="152">
        <v>674960</v>
      </c>
      <c r="S60" s="152">
        <v>337480</v>
      </c>
      <c r="T60" s="152">
        <f t="shared" ref="T60:T89" si="11">+R60-S60</f>
        <v>337480</v>
      </c>
    </row>
    <row r="61" spans="1:20" x14ac:dyDescent="0.3">
      <c r="A61" s="134">
        <v>60</v>
      </c>
      <c r="B61" s="148" t="s">
        <v>198</v>
      </c>
      <c r="C61" s="170">
        <v>1602</v>
      </c>
      <c r="D61" s="148" t="s">
        <v>189</v>
      </c>
      <c r="E61" s="134" t="s">
        <v>51</v>
      </c>
      <c r="F61" s="134"/>
      <c r="G61" s="134" t="s">
        <v>152</v>
      </c>
      <c r="H61" s="137"/>
      <c r="I61" s="137">
        <f t="shared" si="0"/>
        <v>0</v>
      </c>
      <c r="J61" s="134">
        <v>785</v>
      </c>
      <c r="K61" s="134">
        <v>125</v>
      </c>
      <c r="L61" s="150">
        <f t="shared" si="9"/>
        <v>910</v>
      </c>
      <c r="M61" s="135" t="s">
        <v>41</v>
      </c>
      <c r="N61" s="135" t="s">
        <v>190</v>
      </c>
      <c r="O61" s="144"/>
      <c r="P61" s="151">
        <v>44825</v>
      </c>
      <c r="Q61" s="151">
        <v>44825</v>
      </c>
      <c r="R61" s="152">
        <v>116380</v>
      </c>
      <c r="S61" s="152">
        <v>116380</v>
      </c>
      <c r="T61" s="152">
        <f t="shared" si="11"/>
        <v>0</v>
      </c>
    </row>
    <row r="62" spans="1:20" x14ac:dyDescent="0.3">
      <c r="A62" s="134">
        <v>61</v>
      </c>
      <c r="B62" s="148" t="s">
        <v>198</v>
      </c>
      <c r="C62" s="174">
        <v>1603</v>
      </c>
      <c r="D62" s="322"/>
      <c r="E62" s="322" t="s">
        <v>52</v>
      </c>
      <c r="F62" s="188"/>
      <c r="G62" s="322" t="s">
        <v>147</v>
      </c>
      <c r="H62" s="185"/>
      <c r="I62" s="137">
        <f t="shared" si="0"/>
        <v>0</v>
      </c>
      <c r="J62" s="324">
        <v>1029</v>
      </c>
      <c r="K62" s="324"/>
      <c r="L62" s="320">
        <f t="shared" si="9"/>
        <v>1029</v>
      </c>
      <c r="M62" s="316" t="s">
        <v>32</v>
      </c>
      <c r="N62" s="135"/>
      <c r="O62" s="134"/>
      <c r="P62" s="134"/>
      <c r="Q62" s="135"/>
      <c r="R62" s="154">
        <f t="shared" ref="R62:R89" si="12">+O62*J62</f>
        <v>0</v>
      </c>
      <c r="S62" s="154"/>
      <c r="T62" s="154">
        <f t="shared" si="11"/>
        <v>0</v>
      </c>
    </row>
    <row r="63" spans="1:20" x14ac:dyDescent="0.3">
      <c r="A63" s="134">
        <v>62</v>
      </c>
      <c r="B63" s="148" t="s">
        <v>198</v>
      </c>
      <c r="C63" s="174">
        <v>1604</v>
      </c>
      <c r="D63" s="323"/>
      <c r="E63" s="323"/>
      <c r="F63" s="189"/>
      <c r="G63" s="323"/>
      <c r="H63" s="186"/>
      <c r="I63" s="137">
        <f t="shared" si="0"/>
        <v>0</v>
      </c>
      <c r="J63" s="325"/>
      <c r="K63" s="325"/>
      <c r="L63" s="321"/>
      <c r="M63" s="317"/>
      <c r="N63" s="135"/>
      <c r="O63" s="134"/>
      <c r="P63" s="134"/>
      <c r="Q63" s="135"/>
      <c r="R63" s="154">
        <f t="shared" si="12"/>
        <v>0</v>
      </c>
      <c r="S63" s="154"/>
      <c r="T63" s="154">
        <f t="shared" si="11"/>
        <v>0</v>
      </c>
    </row>
    <row r="64" spans="1:20" x14ac:dyDescent="0.3">
      <c r="A64" s="134">
        <v>63</v>
      </c>
      <c r="B64" s="148" t="s">
        <v>198</v>
      </c>
      <c r="C64" s="134">
        <v>1605</v>
      </c>
      <c r="D64" s="134"/>
      <c r="E64" s="134" t="s">
        <v>51</v>
      </c>
      <c r="F64" s="134"/>
      <c r="G64" s="134" t="s">
        <v>147</v>
      </c>
      <c r="H64" s="137"/>
      <c r="I64" s="137">
        <f t="shared" si="0"/>
        <v>0</v>
      </c>
      <c r="J64" s="153">
        <v>724</v>
      </c>
      <c r="K64" s="153"/>
      <c r="L64" s="150">
        <f t="shared" ref="L64:L89" si="13">J64+K64</f>
        <v>724</v>
      </c>
      <c r="M64" s="135" t="s">
        <v>32</v>
      </c>
      <c r="N64" s="135"/>
      <c r="O64" s="134"/>
      <c r="P64" s="134"/>
      <c r="Q64" s="135"/>
      <c r="R64" s="154">
        <f t="shared" si="12"/>
        <v>0</v>
      </c>
      <c r="S64" s="154"/>
      <c r="T64" s="154">
        <f t="shared" si="11"/>
        <v>0</v>
      </c>
    </row>
    <row r="65" spans="1:20" x14ac:dyDescent="0.2">
      <c r="A65" s="134">
        <v>64</v>
      </c>
      <c r="B65" s="147" t="s">
        <v>199</v>
      </c>
      <c r="C65" s="134">
        <v>1701</v>
      </c>
      <c r="D65" s="134"/>
      <c r="E65" s="134" t="s">
        <v>51</v>
      </c>
      <c r="F65" s="134"/>
      <c r="G65" s="134" t="s">
        <v>147</v>
      </c>
      <c r="H65" s="137"/>
      <c r="I65" s="137">
        <f t="shared" si="0"/>
        <v>0</v>
      </c>
      <c r="J65" s="153">
        <v>725</v>
      </c>
      <c r="K65" s="153"/>
      <c r="L65" s="150">
        <f t="shared" si="13"/>
        <v>725</v>
      </c>
      <c r="M65" s="135" t="s">
        <v>32</v>
      </c>
      <c r="N65" s="135"/>
      <c r="O65" s="134"/>
      <c r="P65" s="134"/>
      <c r="Q65" s="135"/>
      <c r="R65" s="154">
        <f t="shared" si="12"/>
        <v>0</v>
      </c>
      <c r="S65" s="154"/>
      <c r="T65" s="154">
        <f t="shared" si="11"/>
        <v>0</v>
      </c>
    </row>
    <row r="66" spans="1:20" x14ac:dyDescent="0.2">
      <c r="A66" s="134">
        <v>65</v>
      </c>
      <c r="B66" s="147" t="s">
        <v>199</v>
      </c>
      <c r="C66" s="134">
        <v>1702</v>
      </c>
      <c r="D66" s="134"/>
      <c r="E66" s="134" t="s">
        <v>51</v>
      </c>
      <c r="F66" s="134"/>
      <c r="G66" s="134" t="s">
        <v>147</v>
      </c>
      <c r="H66" s="137"/>
      <c r="I66" s="137">
        <f t="shared" si="0"/>
        <v>0</v>
      </c>
      <c r="J66" s="153">
        <v>745</v>
      </c>
      <c r="K66" s="153"/>
      <c r="L66" s="150">
        <f t="shared" si="13"/>
        <v>745</v>
      </c>
      <c r="M66" s="135" t="s">
        <v>32</v>
      </c>
      <c r="N66" s="138"/>
      <c r="O66" s="134"/>
      <c r="P66" s="134"/>
      <c r="Q66" s="135"/>
      <c r="R66" s="154">
        <f t="shared" si="12"/>
        <v>0</v>
      </c>
      <c r="S66" s="154"/>
      <c r="T66" s="154">
        <f t="shared" si="11"/>
        <v>0</v>
      </c>
    </row>
    <row r="67" spans="1:20" x14ac:dyDescent="0.2">
      <c r="A67" s="134">
        <v>66</v>
      </c>
      <c r="B67" s="147" t="s">
        <v>199</v>
      </c>
      <c r="C67" s="134">
        <v>1703</v>
      </c>
      <c r="D67" s="134"/>
      <c r="E67" s="134" t="s">
        <v>91</v>
      </c>
      <c r="F67" s="134"/>
      <c r="G67" s="134" t="s">
        <v>147</v>
      </c>
      <c r="H67" s="137"/>
      <c r="I67" s="137">
        <f t="shared" si="0"/>
        <v>0</v>
      </c>
      <c r="J67" s="153">
        <v>493</v>
      </c>
      <c r="K67" s="153"/>
      <c r="L67" s="150">
        <f t="shared" si="13"/>
        <v>493</v>
      </c>
      <c r="M67" s="135" t="s">
        <v>32</v>
      </c>
      <c r="N67" s="135"/>
      <c r="O67" s="134"/>
      <c r="P67" s="134"/>
      <c r="Q67" s="135"/>
      <c r="R67" s="154">
        <f>+O67*J67</f>
        <v>0</v>
      </c>
      <c r="S67" s="154"/>
      <c r="T67" s="154">
        <f t="shared" si="11"/>
        <v>0</v>
      </c>
    </row>
    <row r="68" spans="1:20" x14ac:dyDescent="0.2">
      <c r="A68" s="134">
        <v>67</v>
      </c>
      <c r="B68" s="147" t="s">
        <v>199</v>
      </c>
      <c r="C68" s="134">
        <v>1704</v>
      </c>
      <c r="D68" s="134"/>
      <c r="E68" s="134" t="s">
        <v>51</v>
      </c>
      <c r="F68" s="134"/>
      <c r="G68" s="134" t="s">
        <v>147</v>
      </c>
      <c r="H68" s="137"/>
      <c r="I68" s="137">
        <f t="shared" si="0"/>
        <v>0</v>
      </c>
      <c r="J68" s="153">
        <v>732</v>
      </c>
      <c r="K68" s="153"/>
      <c r="L68" s="150">
        <f t="shared" si="13"/>
        <v>732</v>
      </c>
      <c r="M68" s="135" t="s">
        <v>32</v>
      </c>
      <c r="N68" s="135"/>
      <c r="O68" s="134"/>
      <c r="P68" s="134"/>
      <c r="Q68" s="135"/>
      <c r="R68" s="154">
        <f t="shared" si="12"/>
        <v>0</v>
      </c>
      <c r="S68" s="154"/>
      <c r="T68" s="154">
        <f t="shared" si="11"/>
        <v>0</v>
      </c>
    </row>
    <row r="69" spans="1:20" x14ac:dyDescent="0.2">
      <c r="A69" s="134">
        <v>68</v>
      </c>
      <c r="B69" s="147" t="s">
        <v>199</v>
      </c>
      <c r="C69" s="134">
        <v>1705</v>
      </c>
      <c r="D69" s="134"/>
      <c r="E69" s="134" t="s">
        <v>51</v>
      </c>
      <c r="F69" s="134"/>
      <c r="G69" s="134" t="s">
        <v>147</v>
      </c>
      <c r="H69" s="137"/>
      <c r="I69" s="137">
        <f t="shared" si="0"/>
        <v>0</v>
      </c>
      <c r="J69" s="153">
        <v>724</v>
      </c>
      <c r="K69" s="153"/>
      <c r="L69" s="150">
        <f t="shared" si="13"/>
        <v>724</v>
      </c>
      <c r="M69" s="135" t="s">
        <v>32</v>
      </c>
      <c r="N69" s="135"/>
      <c r="O69" s="134"/>
      <c r="P69" s="134"/>
      <c r="Q69" s="135"/>
      <c r="R69" s="154">
        <f t="shared" si="12"/>
        <v>0</v>
      </c>
      <c r="S69" s="154"/>
      <c r="T69" s="154">
        <f t="shared" si="11"/>
        <v>0</v>
      </c>
    </row>
    <row r="70" spans="1:20" x14ac:dyDescent="0.2">
      <c r="A70" s="134">
        <v>69</v>
      </c>
      <c r="B70" s="147" t="s">
        <v>200</v>
      </c>
      <c r="C70" s="134">
        <v>1801</v>
      </c>
      <c r="D70" s="134"/>
      <c r="E70" s="134" t="s">
        <v>51</v>
      </c>
      <c r="F70" s="134"/>
      <c r="G70" s="134" t="s">
        <v>147</v>
      </c>
      <c r="H70" s="137"/>
      <c r="I70" s="137">
        <f t="shared" ref="I70:I89" si="14">ROUND(H70*10.764,0)</f>
        <v>0</v>
      </c>
      <c r="J70" s="153">
        <v>725</v>
      </c>
      <c r="K70" s="153"/>
      <c r="L70" s="150">
        <f t="shared" si="13"/>
        <v>725</v>
      </c>
      <c r="M70" s="135" t="s">
        <v>32</v>
      </c>
      <c r="N70" s="138"/>
      <c r="O70" s="134"/>
      <c r="P70" s="134"/>
      <c r="Q70" s="135"/>
      <c r="R70" s="154">
        <f t="shared" si="12"/>
        <v>0</v>
      </c>
      <c r="S70" s="154"/>
      <c r="T70" s="154">
        <f t="shared" si="11"/>
        <v>0</v>
      </c>
    </row>
    <row r="71" spans="1:20" x14ac:dyDescent="0.2">
      <c r="A71" s="134">
        <v>70</v>
      </c>
      <c r="B71" s="147" t="s">
        <v>200</v>
      </c>
      <c r="C71" s="134">
        <v>1802</v>
      </c>
      <c r="D71" s="134"/>
      <c r="E71" s="134" t="s">
        <v>51</v>
      </c>
      <c r="F71" s="134"/>
      <c r="G71" s="134" t="s">
        <v>147</v>
      </c>
      <c r="H71" s="137"/>
      <c r="I71" s="137">
        <f t="shared" si="14"/>
        <v>0</v>
      </c>
      <c r="J71" s="153">
        <v>745</v>
      </c>
      <c r="K71" s="153"/>
      <c r="L71" s="150">
        <f t="shared" si="13"/>
        <v>745</v>
      </c>
      <c r="M71" s="135" t="s">
        <v>32</v>
      </c>
      <c r="N71" s="138"/>
      <c r="O71" s="134"/>
      <c r="P71" s="134"/>
      <c r="Q71" s="135"/>
      <c r="R71" s="154">
        <f t="shared" si="12"/>
        <v>0</v>
      </c>
      <c r="S71" s="154"/>
      <c r="T71" s="154">
        <f t="shared" si="11"/>
        <v>0</v>
      </c>
    </row>
    <row r="72" spans="1:20" x14ac:dyDescent="0.2">
      <c r="A72" s="134">
        <v>71</v>
      </c>
      <c r="B72" s="147" t="s">
        <v>200</v>
      </c>
      <c r="C72" s="134">
        <v>1803</v>
      </c>
      <c r="D72" s="134"/>
      <c r="E72" s="134" t="s">
        <v>91</v>
      </c>
      <c r="F72" s="134"/>
      <c r="G72" s="134" t="s">
        <v>147</v>
      </c>
      <c r="H72" s="137"/>
      <c r="I72" s="137">
        <f t="shared" si="14"/>
        <v>0</v>
      </c>
      <c r="J72" s="153">
        <v>493</v>
      </c>
      <c r="K72" s="153"/>
      <c r="L72" s="150">
        <f t="shared" si="13"/>
        <v>493</v>
      </c>
      <c r="M72" s="135" t="s">
        <v>32</v>
      </c>
      <c r="N72" s="135"/>
      <c r="O72" s="134"/>
      <c r="P72" s="134"/>
      <c r="Q72" s="135"/>
      <c r="R72" s="154">
        <f t="shared" si="12"/>
        <v>0</v>
      </c>
      <c r="S72" s="154"/>
      <c r="T72" s="154">
        <f t="shared" si="11"/>
        <v>0</v>
      </c>
    </row>
    <row r="73" spans="1:20" x14ac:dyDescent="0.2">
      <c r="A73" s="134">
        <v>72</v>
      </c>
      <c r="B73" s="147" t="s">
        <v>200</v>
      </c>
      <c r="C73" s="175">
        <v>1804</v>
      </c>
      <c r="D73" s="175"/>
      <c r="E73" s="175" t="s">
        <v>51</v>
      </c>
      <c r="F73" s="175"/>
      <c r="G73" s="134" t="s">
        <v>147</v>
      </c>
      <c r="H73" s="137"/>
      <c r="I73" s="137">
        <f t="shared" si="14"/>
        <v>0</v>
      </c>
      <c r="J73" s="147">
        <v>732</v>
      </c>
      <c r="K73" s="147"/>
      <c r="L73" s="150">
        <f t="shared" si="13"/>
        <v>732</v>
      </c>
      <c r="M73" s="135" t="s">
        <v>32</v>
      </c>
      <c r="N73" s="136"/>
      <c r="O73" s="176"/>
      <c r="P73" s="176"/>
      <c r="Q73" s="136"/>
      <c r="R73" s="154">
        <f t="shared" si="12"/>
        <v>0</v>
      </c>
      <c r="S73" s="177"/>
      <c r="T73" s="154">
        <f t="shared" si="11"/>
        <v>0</v>
      </c>
    </row>
    <row r="74" spans="1:20" x14ac:dyDescent="0.2">
      <c r="A74" s="134">
        <v>73</v>
      </c>
      <c r="B74" s="147" t="s">
        <v>200</v>
      </c>
      <c r="C74" s="138">
        <v>1805</v>
      </c>
      <c r="D74" s="138"/>
      <c r="E74" s="138" t="s">
        <v>51</v>
      </c>
      <c r="F74" s="138"/>
      <c r="G74" s="134" t="s">
        <v>147</v>
      </c>
      <c r="H74" s="137"/>
      <c r="I74" s="137">
        <f t="shared" si="14"/>
        <v>0</v>
      </c>
      <c r="J74" s="138">
        <v>724</v>
      </c>
      <c r="K74" s="138"/>
      <c r="L74" s="150">
        <f t="shared" si="13"/>
        <v>724</v>
      </c>
      <c r="M74" s="135" t="s">
        <v>32</v>
      </c>
      <c r="N74" s="138"/>
      <c r="O74" s="138"/>
      <c r="P74" s="138"/>
      <c r="Q74" s="138"/>
      <c r="R74" s="154">
        <f t="shared" si="12"/>
        <v>0</v>
      </c>
      <c r="S74" s="178"/>
      <c r="T74" s="154">
        <f t="shared" si="11"/>
        <v>0</v>
      </c>
    </row>
    <row r="75" spans="1:20" x14ac:dyDescent="0.2">
      <c r="A75" s="134">
        <v>74</v>
      </c>
      <c r="B75" s="153" t="s">
        <v>201</v>
      </c>
      <c r="C75" s="138">
        <v>1901</v>
      </c>
      <c r="D75" s="138"/>
      <c r="E75" s="138" t="s">
        <v>51</v>
      </c>
      <c r="F75" s="138"/>
      <c r="G75" s="134" t="s">
        <v>147</v>
      </c>
      <c r="H75" s="137"/>
      <c r="I75" s="137">
        <f t="shared" si="14"/>
        <v>0</v>
      </c>
      <c r="J75" s="138">
        <v>725</v>
      </c>
      <c r="K75" s="138"/>
      <c r="L75" s="150">
        <f t="shared" si="13"/>
        <v>725</v>
      </c>
      <c r="M75" s="135" t="s">
        <v>32</v>
      </c>
      <c r="N75" s="138"/>
      <c r="O75" s="138"/>
      <c r="P75" s="138"/>
      <c r="Q75" s="138"/>
      <c r="R75" s="154">
        <f t="shared" si="12"/>
        <v>0</v>
      </c>
      <c r="S75" s="178"/>
      <c r="T75" s="154">
        <f t="shared" si="11"/>
        <v>0</v>
      </c>
    </row>
    <row r="76" spans="1:20" x14ac:dyDescent="0.2">
      <c r="A76" s="134">
        <v>75</v>
      </c>
      <c r="B76" s="153" t="s">
        <v>201</v>
      </c>
      <c r="C76" s="138">
        <v>1902</v>
      </c>
      <c r="D76" s="138"/>
      <c r="E76" s="138" t="s">
        <v>51</v>
      </c>
      <c r="F76" s="138"/>
      <c r="G76" s="134" t="s">
        <v>147</v>
      </c>
      <c r="H76" s="137"/>
      <c r="I76" s="137">
        <f t="shared" si="14"/>
        <v>0</v>
      </c>
      <c r="J76" s="138">
        <v>745</v>
      </c>
      <c r="K76" s="138"/>
      <c r="L76" s="150">
        <f t="shared" si="13"/>
        <v>745</v>
      </c>
      <c r="M76" s="135" t="s">
        <v>32</v>
      </c>
      <c r="N76" s="138"/>
      <c r="O76" s="138"/>
      <c r="P76" s="138"/>
      <c r="Q76" s="138"/>
      <c r="R76" s="154">
        <f t="shared" si="12"/>
        <v>0</v>
      </c>
      <c r="S76" s="178"/>
      <c r="T76" s="154">
        <f t="shared" si="11"/>
        <v>0</v>
      </c>
    </row>
    <row r="77" spans="1:20" x14ac:dyDescent="0.2">
      <c r="A77" s="134">
        <v>76</v>
      </c>
      <c r="B77" s="153" t="s">
        <v>201</v>
      </c>
      <c r="C77" s="138">
        <v>1903</v>
      </c>
      <c r="D77" s="138"/>
      <c r="E77" s="138" t="s">
        <v>91</v>
      </c>
      <c r="F77" s="138"/>
      <c r="G77" s="134" t="s">
        <v>147</v>
      </c>
      <c r="H77" s="137"/>
      <c r="I77" s="137">
        <f t="shared" si="14"/>
        <v>0</v>
      </c>
      <c r="J77" s="138">
        <v>493</v>
      </c>
      <c r="K77" s="138"/>
      <c r="L77" s="150">
        <f t="shared" si="13"/>
        <v>493</v>
      </c>
      <c r="M77" s="135" t="s">
        <v>32</v>
      </c>
      <c r="N77" s="138"/>
      <c r="O77" s="138"/>
      <c r="P77" s="138"/>
      <c r="Q77" s="138"/>
      <c r="R77" s="154">
        <f t="shared" si="12"/>
        <v>0</v>
      </c>
      <c r="S77" s="178"/>
      <c r="T77" s="154">
        <f t="shared" si="11"/>
        <v>0</v>
      </c>
    </row>
    <row r="78" spans="1:20" x14ac:dyDescent="0.2">
      <c r="A78" s="134">
        <v>77</v>
      </c>
      <c r="B78" s="153" t="s">
        <v>201</v>
      </c>
      <c r="C78" s="138">
        <v>1904</v>
      </c>
      <c r="D78" s="138"/>
      <c r="E78" s="138" t="s">
        <v>51</v>
      </c>
      <c r="F78" s="138"/>
      <c r="G78" s="134" t="s">
        <v>147</v>
      </c>
      <c r="H78" s="137"/>
      <c r="I78" s="137">
        <f t="shared" si="14"/>
        <v>0</v>
      </c>
      <c r="J78" s="138">
        <v>732</v>
      </c>
      <c r="K78" s="138"/>
      <c r="L78" s="150">
        <f t="shared" si="13"/>
        <v>732</v>
      </c>
      <c r="M78" s="135" t="s">
        <v>32</v>
      </c>
      <c r="N78" s="138"/>
      <c r="O78" s="138"/>
      <c r="P78" s="138"/>
      <c r="Q78" s="138"/>
      <c r="R78" s="154">
        <f t="shared" si="12"/>
        <v>0</v>
      </c>
      <c r="S78" s="178"/>
      <c r="T78" s="154">
        <f t="shared" si="11"/>
        <v>0</v>
      </c>
    </row>
    <row r="79" spans="1:20" x14ac:dyDescent="0.2">
      <c r="A79" s="134">
        <v>78</v>
      </c>
      <c r="B79" s="153" t="s">
        <v>201</v>
      </c>
      <c r="C79" s="138">
        <v>1905</v>
      </c>
      <c r="D79" s="138"/>
      <c r="E79" s="138" t="s">
        <v>51</v>
      </c>
      <c r="F79" s="138"/>
      <c r="G79" s="134" t="s">
        <v>147</v>
      </c>
      <c r="H79" s="137"/>
      <c r="I79" s="137">
        <f t="shared" si="14"/>
        <v>0</v>
      </c>
      <c r="J79" s="138">
        <v>724</v>
      </c>
      <c r="K79" s="138"/>
      <c r="L79" s="150">
        <f t="shared" si="13"/>
        <v>724</v>
      </c>
      <c r="M79" s="135" t="s">
        <v>32</v>
      </c>
      <c r="N79" s="138"/>
      <c r="O79" s="138"/>
      <c r="P79" s="138"/>
      <c r="Q79" s="138"/>
      <c r="R79" s="154">
        <f t="shared" si="12"/>
        <v>0</v>
      </c>
      <c r="S79" s="178"/>
      <c r="T79" s="154">
        <f t="shared" si="11"/>
        <v>0</v>
      </c>
    </row>
    <row r="80" spans="1:20" x14ac:dyDescent="0.2">
      <c r="A80" s="134">
        <v>79</v>
      </c>
      <c r="B80" s="153" t="s">
        <v>202</v>
      </c>
      <c r="C80" s="138">
        <v>2001</v>
      </c>
      <c r="D80" s="138"/>
      <c r="E80" s="138" t="s">
        <v>51</v>
      </c>
      <c r="F80" s="138"/>
      <c r="G80" s="134" t="s">
        <v>147</v>
      </c>
      <c r="H80" s="137"/>
      <c r="I80" s="137">
        <f t="shared" si="14"/>
        <v>0</v>
      </c>
      <c r="J80" s="138">
        <v>725</v>
      </c>
      <c r="K80" s="138"/>
      <c r="L80" s="150">
        <f t="shared" si="13"/>
        <v>725</v>
      </c>
      <c r="M80" s="135" t="s">
        <v>32</v>
      </c>
      <c r="N80" s="138"/>
      <c r="O80" s="138"/>
      <c r="P80" s="138"/>
      <c r="Q80" s="138"/>
      <c r="R80" s="154">
        <f t="shared" si="12"/>
        <v>0</v>
      </c>
      <c r="S80" s="178"/>
      <c r="T80" s="154">
        <f t="shared" si="11"/>
        <v>0</v>
      </c>
    </row>
    <row r="81" spans="1:20" x14ac:dyDescent="0.2">
      <c r="A81" s="134">
        <v>80</v>
      </c>
      <c r="B81" s="153" t="s">
        <v>202</v>
      </c>
      <c r="C81" s="138">
        <v>2002</v>
      </c>
      <c r="D81" s="138"/>
      <c r="E81" s="138" t="s">
        <v>51</v>
      </c>
      <c r="F81" s="138"/>
      <c r="G81" s="134" t="s">
        <v>147</v>
      </c>
      <c r="H81" s="137"/>
      <c r="I81" s="137">
        <f t="shared" si="14"/>
        <v>0</v>
      </c>
      <c r="J81" s="138">
        <v>745</v>
      </c>
      <c r="K81" s="138"/>
      <c r="L81" s="150">
        <f t="shared" si="13"/>
        <v>745</v>
      </c>
      <c r="M81" s="135" t="s">
        <v>32</v>
      </c>
      <c r="N81" s="138"/>
      <c r="O81" s="138"/>
      <c r="P81" s="138"/>
      <c r="Q81" s="138"/>
      <c r="R81" s="154">
        <f t="shared" si="12"/>
        <v>0</v>
      </c>
      <c r="S81" s="178"/>
      <c r="T81" s="154">
        <f t="shared" si="11"/>
        <v>0</v>
      </c>
    </row>
    <row r="82" spans="1:20" x14ac:dyDescent="0.2">
      <c r="A82" s="134">
        <v>81</v>
      </c>
      <c r="B82" s="153" t="s">
        <v>202</v>
      </c>
      <c r="C82" s="138">
        <v>2003</v>
      </c>
      <c r="D82" s="138"/>
      <c r="E82" s="138" t="s">
        <v>91</v>
      </c>
      <c r="F82" s="138"/>
      <c r="G82" s="134" t="s">
        <v>147</v>
      </c>
      <c r="H82" s="137"/>
      <c r="I82" s="137">
        <f t="shared" si="14"/>
        <v>0</v>
      </c>
      <c r="J82" s="138">
        <v>493</v>
      </c>
      <c r="K82" s="138"/>
      <c r="L82" s="150">
        <f t="shared" si="13"/>
        <v>493</v>
      </c>
      <c r="M82" s="135" t="s">
        <v>32</v>
      </c>
      <c r="N82" s="138"/>
      <c r="O82" s="138"/>
      <c r="P82" s="138"/>
      <c r="Q82" s="138"/>
      <c r="R82" s="154">
        <f t="shared" si="12"/>
        <v>0</v>
      </c>
      <c r="S82" s="178"/>
      <c r="T82" s="154">
        <f t="shared" si="11"/>
        <v>0</v>
      </c>
    </row>
    <row r="83" spans="1:20" x14ac:dyDescent="0.2">
      <c r="A83" s="134">
        <v>82</v>
      </c>
      <c r="B83" s="153" t="s">
        <v>202</v>
      </c>
      <c r="C83" s="138">
        <v>2004</v>
      </c>
      <c r="D83" s="138"/>
      <c r="E83" s="138" t="s">
        <v>51</v>
      </c>
      <c r="F83" s="138"/>
      <c r="G83" s="134" t="s">
        <v>147</v>
      </c>
      <c r="H83" s="137"/>
      <c r="I83" s="137">
        <f t="shared" si="14"/>
        <v>0</v>
      </c>
      <c r="J83" s="138">
        <v>732</v>
      </c>
      <c r="K83" s="138"/>
      <c r="L83" s="150">
        <f t="shared" si="13"/>
        <v>732</v>
      </c>
      <c r="M83" s="135" t="s">
        <v>32</v>
      </c>
      <c r="N83" s="138"/>
      <c r="O83" s="138"/>
      <c r="P83" s="138"/>
      <c r="Q83" s="138"/>
      <c r="R83" s="154">
        <f t="shared" si="12"/>
        <v>0</v>
      </c>
      <c r="S83" s="178"/>
      <c r="T83" s="154">
        <f t="shared" si="11"/>
        <v>0</v>
      </c>
    </row>
    <row r="84" spans="1:20" x14ac:dyDescent="0.2">
      <c r="A84" s="134">
        <v>83</v>
      </c>
      <c r="B84" s="153" t="s">
        <v>202</v>
      </c>
      <c r="C84" s="138">
        <v>2005</v>
      </c>
      <c r="D84" s="138"/>
      <c r="E84" s="138" t="s">
        <v>51</v>
      </c>
      <c r="F84" s="138"/>
      <c r="G84" s="134" t="s">
        <v>147</v>
      </c>
      <c r="H84" s="137"/>
      <c r="I84" s="137">
        <f t="shared" si="14"/>
        <v>0</v>
      </c>
      <c r="J84" s="138">
        <v>724</v>
      </c>
      <c r="K84" s="138"/>
      <c r="L84" s="150">
        <f t="shared" si="13"/>
        <v>724</v>
      </c>
      <c r="M84" s="135" t="s">
        <v>32</v>
      </c>
      <c r="N84" s="138"/>
      <c r="O84" s="138"/>
      <c r="P84" s="138"/>
      <c r="Q84" s="138"/>
      <c r="R84" s="154">
        <f t="shared" si="12"/>
        <v>0</v>
      </c>
      <c r="S84" s="178"/>
      <c r="T84" s="154">
        <f t="shared" si="11"/>
        <v>0</v>
      </c>
    </row>
    <row r="85" spans="1:20" x14ac:dyDescent="0.2">
      <c r="A85" s="134">
        <v>84</v>
      </c>
      <c r="B85" s="153" t="s">
        <v>210</v>
      </c>
      <c r="C85" s="138">
        <v>2101</v>
      </c>
      <c r="D85" s="138"/>
      <c r="E85" s="138" t="s">
        <v>51</v>
      </c>
      <c r="F85" s="138"/>
      <c r="G85" s="134" t="s">
        <v>147</v>
      </c>
      <c r="H85" s="137"/>
      <c r="I85" s="137">
        <f t="shared" si="14"/>
        <v>0</v>
      </c>
      <c r="J85" s="138">
        <v>725</v>
      </c>
      <c r="K85" s="138"/>
      <c r="L85" s="150">
        <f t="shared" si="13"/>
        <v>725</v>
      </c>
      <c r="M85" s="135" t="s">
        <v>32</v>
      </c>
      <c r="N85" s="138"/>
      <c r="O85" s="138"/>
      <c r="P85" s="138"/>
      <c r="Q85" s="138"/>
      <c r="R85" s="154">
        <f t="shared" si="12"/>
        <v>0</v>
      </c>
      <c r="S85" s="178"/>
      <c r="T85" s="154">
        <f t="shared" si="11"/>
        <v>0</v>
      </c>
    </row>
    <row r="86" spans="1:20" x14ac:dyDescent="0.2">
      <c r="A86" s="134">
        <v>85</v>
      </c>
      <c r="B86" s="153" t="s">
        <v>210</v>
      </c>
      <c r="C86" s="138">
        <v>2102</v>
      </c>
      <c r="D86" s="138"/>
      <c r="E86" s="138" t="s">
        <v>51</v>
      </c>
      <c r="F86" s="138"/>
      <c r="G86" s="134" t="s">
        <v>147</v>
      </c>
      <c r="H86" s="137"/>
      <c r="I86" s="137">
        <f t="shared" si="14"/>
        <v>0</v>
      </c>
      <c r="J86" s="138">
        <v>745</v>
      </c>
      <c r="K86" s="138"/>
      <c r="L86" s="150">
        <f t="shared" si="13"/>
        <v>745</v>
      </c>
      <c r="M86" s="135" t="s">
        <v>32</v>
      </c>
      <c r="N86" s="138"/>
      <c r="O86" s="138"/>
      <c r="P86" s="138"/>
      <c r="Q86" s="138"/>
      <c r="R86" s="154">
        <f t="shared" si="12"/>
        <v>0</v>
      </c>
      <c r="S86" s="178"/>
      <c r="T86" s="154">
        <f t="shared" si="11"/>
        <v>0</v>
      </c>
    </row>
    <row r="87" spans="1:20" x14ac:dyDescent="0.2">
      <c r="A87" s="134">
        <v>86</v>
      </c>
      <c r="B87" s="153" t="s">
        <v>210</v>
      </c>
      <c r="C87" s="138">
        <v>2103</v>
      </c>
      <c r="D87" s="138"/>
      <c r="E87" s="138" t="s">
        <v>91</v>
      </c>
      <c r="F87" s="138"/>
      <c r="G87" s="134" t="s">
        <v>147</v>
      </c>
      <c r="H87" s="137"/>
      <c r="I87" s="137">
        <f t="shared" si="14"/>
        <v>0</v>
      </c>
      <c r="J87" s="138">
        <v>493</v>
      </c>
      <c r="K87" s="138"/>
      <c r="L87" s="150">
        <f t="shared" si="13"/>
        <v>493</v>
      </c>
      <c r="M87" s="135" t="s">
        <v>32</v>
      </c>
      <c r="N87" s="138"/>
      <c r="O87" s="138"/>
      <c r="P87" s="138"/>
      <c r="Q87" s="138"/>
      <c r="R87" s="154">
        <f t="shared" si="12"/>
        <v>0</v>
      </c>
      <c r="S87" s="178"/>
      <c r="T87" s="154">
        <f t="shared" si="11"/>
        <v>0</v>
      </c>
    </row>
    <row r="88" spans="1:20" x14ac:dyDescent="0.2">
      <c r="A88" s="134">
        <v>87</v>
      </c>
      <c r="B88" s="153" t="s">
        <v>210</v>
      </c>
      <c r="C88" s="138">
        <v>2104</v>
      </c>
      <c r="D88" s="138"/>
      <c r="E88" s="138" t="s">
        <v>51</v>
      </c>
      <c r="F88" s="138"/>
      <c r="G88" s="134" t="s">
        <v>147</v>
      </c>
      <c r="H88" s="137"/>
      <c r="I88" s="137">
        <f t="shared" si="14"/>
        <v>0</v>
      </c>
      <c r="J88" s="138">
        <v>732</v>
      </c>
      <c r="K88" s="138"/>
      <c r="L88" s="150">
        <f t="shared" si="13"/>
        <v>732</v>
      </c>
      <c r="M88" s="135" t="s">
        <v>32</v>
      </c>
      <c r="N88" s="138"/>
      <c r="O88" s="138"/>
      <c r="P88" s="138"/>
      <c r="Q88" s="138"/>
      <c r="R88" s="154">
        <f t="shared" si="12"/>
        <v>0</v>
      </c>
      <c r="S88" s="178"/>
      <c r="T88" s="154">
        <f t="shared" si="11"/>
        <v>0</v>
      </c>
    </row>
    <row r="89" spans="1:20" x14ac:dyDescent="0.2">
      <c r="A89" s="134">
        <v>88</v>
      </c>
      <c r="B89" s="153" t="s">
        <v>210</v>
      </c>
      <c r="C89" s="138">
        <v>2105</v>
      </c>
      <c r="D89" s="138"/>
      <c r="E89" s="138" t="s">
        <v>51</v>
      </c>
      <c r="F89" s="138"/>
      <c r="G89" s="134" t="s">
        <v>147</v>
      </c>
      <c r="H89" s="137"/>
      <c r="I89" s="137">
        <f t="shared" si="14"/>
        <v>0</v>
      </c>
      <c r="J89" s="138">
        <v>724</v>
      </c>
      <c r="K89" s="138"/>
      <c r="L89" s="150">
        <f t="shared" si="13"/>
        <v>724</v>
      </c>
      <c r="M89" s="135" t="s">
        <v>32</v>
      </c>
      <c r="N89" s="138"/>
      <c r="O89" s="138"/>
      <c r="P89" s="138"/>
      <c r="Q89" s="138"/>
      <c r="R89" s="154">
        <f t="shared" si="12"/>
        <v>0</v>
      </c>
      <c r="S89" s="178"/>
      <c r="T89" s="154">
        <f t="shared" si="11"/>
        <v>0</v>
      </c>
    </row>
    <row r="90" spans="1:20" x14ac:dyDescent="0.2">
      <c r="A90" s="134">
        <v>89</v>
      </c>
      <c r="B90" s="138"/>
      <c r="C90" s="138"/>
      <c r="D90" s="138"/>
      <c r="E90" s="138"/>
      <c r="F90" s="138"/>
      <c r="G90" s="138"/>
      <c r="H90" s="187"/>
      <c r="I90" s="187"/>
      <c r="J90" s="179"/>
      <c r="K90" s="179">
        <f>SUM(K9:K89)</f>
        <v>840.74</v>
      </c>
      <c r="L90" s="179">
        <f>SUM(L9:L89)</f>
        <v>49969.875</v>
      </c>
      <c r="M90" s="138"/>
      <c r="N90" s="138"/>
      <c r="O90" s="138"/>
      <c r="P90" s="138"/>
      <c r="Q90" s="138"/>
      <c r="R90" s="178"/>
      <c r="S90" s="178"/>
      <c r="T90" s="178"/>
    </row>
    <row r="91" spans="1:20" x14ac:dyDescent="0.2">
      <c r="A91" s="138"/>
      <c r="R91" s="180"/>
    </row>
    <row r="92" spans="1:20" x14ac:dyDescent="0.2">
      <c r="R92" s="180"/>
    </row>
    <row r="93" spans="1:20" x14ac:dyDescent="0.2">
      <c r="S93" s="181"/>
    </row>
    <row r="94" spans="1:20" x14ac:dyDescent="0.2">
      <c r="T94" s="181"/>
    </row>
  </sheetData>
  <mergeCells count="10">
    <mergeCell ref="M62:M63"/>
    <mergeCell ref="J47:J48"/>
    <mergeCell ref="K47:K48"/>
    <mergeCell ref="L47:L48"/>
    <mergeCell ref="D62:D63"/>
    <mergeCell ref="E62:E63"/>
    <mergeCell ref="G62:G63"/>
    <mergeCell ref="J62:J63"/>
    <mergeCell ref="K62:K63"/>
    <mergeCell ref="L62:L6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7C684-18C6-4608-92A6-482584F9D338}">
  <sheetPr filterMode="1"/>
  <dimension ref="A1:P80"/>
  <sheetViews>
    <sheetView workbookViewId="0">
      <selection activeCell="N92" sqref="N92"/>
    </sheetView>
  </sheetViews>
  <sheetFormatPr defaultRowHeight="14.25" x14ac:dyDescent="0.2"/>
  <cols>
    <col min="1" max="1" width="6" bestFit="1" customWidth="1"/>
    <col min="2" max="2" width="8" bestFit="1" customWidth="1"/>
    <col min="3" max="3" width="7.875" bestFit="1" customWidth="1"/>
    <col min="4" max="4" width="8.375" bestFit="1" customWidth="1"/>
    <col min="6" max="6" width="8.375" style="76" bestFit="1" customWidth="1"/>
    <col min="7" max="7" width="8.875" style="76" bestFit="1" customWidth="1"/>
    <col min="8" max="8" width="9.25" style="76" bestFit="1" customWidth="1"/>
    <col min="9" max="9" width="6.75" bestFit="1" customWidth="1"/>
    <col min="11" max="11" width="7.625" bestFit="1" customWidth="1"/>
    <col min="12" max="13" width="11.875" hidden="1" customWidth="1"/>
    <col min="14" max="14" width="10.125" bestFit="1" customWidth="1"/>
    <col min="15" max="15" width="8.75" bestFit="1" customWidth="1"/>
    <col min="16" max="16" width="10.125" bestFit="1" customWidth="1"/>
  </cols>
  <sheetData>
    <row r="1" spans="1:16" ht="60" x14ac:dyDescent="0.2">
      <c r="A1" s="211" t="s">
        <v>25</v>
      </c>
      <c r="B1" s="212" t="s">
        <v>111</v>
      </c>
      <c r="C1" s="211" t="s">
        <v>137</v>
      </c>
      <c r="D1" s="213" t="s">
        <v>138</v>
      </c>
      <c r="E1" s="211" t="s">
        <v>50</v>
      </c>
      <c r="F1" s="248" t="s">
        <v>112</v>
      </c>
      <c r="G1" s="248" t="s">
        <v>140</v>
      </c>
      <c r="H1" s="248" t="s">
        <v>113</v>
      </c>
      <c r="I1" s="212" t="s">
        <v>231</v>
      </c>
      <c r="J1" s="212" t="s">
        <v>115</v>
      </c>
      <c r="K1" s="211" t="s">
        <v>116</v>
      </c>
      <c r="L1" s="212" t="s">
        <v>117</v>
      </c>
      <c r="M1" s="212" t="s">
        <v>118</v>
      </c>
      <c r="N1" s="211" t="s">
        <v>119</v>
      </c>
      <c r="O1" s="211" t="s">
        <v>120</v>
      </c>
      <c r="P1" s="211" t="s">
        <v>121</v>
      </c>
    </row>
    <row r="2" spans="1:16" ht="45" hidden="1" x14ac:dyDescent="0.25">
      <c r="A2" s="214">
        <v>1</v>
      </c>
      <c r="B2" s="215">
        <v>6</v>
      </c>
      <c r="C2" s="214">
        <v>601</v>
      </c>
      <c r="D2" s="216" t="s">
        <v>141</v>
      </c>
      <c r="E2" s="214" t="s">
        <v>51</v>
      </c>
      <c r="F2" s="249">
        <v>689.03</v>
      </c>
      <c r="G2" s="249">
        <v>6.43</v>
      </c>
      <c r="H2" s="249">
        <f t="shared" ref="H2:H7" si="0">F2+G2</f>
        <v>695.45999999999992</v>
      </c>
      <c r="I2" s="217" t="s">
        <v>41</v>
      </c>
      <c r="J2" s="217" t="s">
        <v>143</v>
      </c>
      <c r="K2" s="214"/>
      <c r="L2" s="218" t="s">
        <v>144</v>
      </c>
      <c r="M2" s="218">
        <v>44817</v>
      </c>
      <c r="N2" s="219">
        <v>143543</v>
      </c>
      <c r="O2" s="219">
        <v>35886</v>
      </c>
      <c r="P2" s="219">
        <f>+N2-O2</f>
        <v>107657</v>
      </c>
    </row>
    <row r="3" spans="1:16" ht="30" hidden="1" x14ac:dyDescent="0.25">
      <c r="A3" s="214">
        <v>2</v>
      </c>
      <c r="B3" s="215">
        <v>6</v>
      </c>
      <c r="C3" s="214">
        <v>602</v>
      </c>
      <c r="D3" s="216" t="s">
        <v>145</v>
      </c>
      <c r="E3" s="214" t="s">
        <v>51</v>
      </c>
      <c r="F3" s="250">
        <v>666.02</v>
      </c>
      <c r="G3" s="250">
        <v>7.59</v>
      </c>
      <c r="H3" s="249">
        <f t="shared" si="0"/>
        <v>673.61</v>
      </c>
      <c r="I3" s="217" t="s">
        <v>41</v>
      </c>
      <c r="J3" s="217" t="s">
        <v>146</v>
      </c>
      <c r="K3" s="214"/>
      <c r="L3" s="218" t="s">
        <v>144</v>
      </c>
      <c r="M3" s="218">
        <v>44817</v>
      </c>
      <c r="N3" s="219">
        <v>167798</v>
      </c>
      <c r="O3" s="219">
        <v>41950</v>
      </c>
      <c r="P3" s="219">
        <f t="shared" ref="P3:P20" si="1">+N3-O3</f>
        <v>125848</v>
      </c>
    </row>
    <row r="4" spans="1:16" ht="15" hidden="1" x14ac:dyDescent="0.2">
      <c r="A4" s="214">
        <v>3</v>
      </c>
      <c r="B4" s="215">
        <v>6</v>
      </c>
      <c r="C4" s="214">
        <v>603</v>
      </c>
      <c r="D4" s="214"/>
      <c r="E4" s="214" t="s">
        <v>91</v>
      </c>
      <c r="F4" s="250">
        <v>349.61</v>
      </c>
      <c r="G4" s="250"/>
      <c r="H4" s="249">
        <f t="shared" si="0"/>
        <v>349.61</v>
      </c>
      <c r="I4" s="217" t="s">
        <v>32</v>
      </c>
      <c r="J4" s="217"/>
      <c r="K4" s="214"/>
      <c r="L4" s="214"/>
      <c r="M4" s="217"/>
      <c r="N4" s="221">
        <f>+K4*F4</f>
        <v>0</v>
      </c>
      <c r="O4" s="221"/>
      <c r="P4" s="221">
        <f t="shared" si="1"/>
        <v>0</v>
      </c>
    </row>
    <row r="5" spans="1:16" ht="90" x14ac:dyDescent="0.2">
      <c r="A5" s="214">
        <v>4</v>
      </c>
      <c r="B5" s="215">
        <v>6</v>
      </c>
      <c r="C5" s="214">
        <v>604</v>
      </c>
      <c r="D5" s="214"/>
      <c r="E5" s="214" t="s">
        <v>228</v>
      </c>
      <c r="F5" s="250">
        <v>505</v>
      </c>
      <c r="G5" s="250"/>
      <c r="H5" s="249">
        <f t="shared" si="0"/>
        <v>505</v>
      </c>
      <c r="I5" s="217" t="s">
        <v>148</v>
      </c>
      <c r="J5" s="217" t="s">
        <v>149</v>
      </c>
      <c r="K5" s="223">
        <v>24601</v>
      </c>
      <c r="L5" s="224">
        <v>45505</v>
      </c>
      <c r="M5" s="217"/>
      <c r="N5" s="219">
        <v>12423505</v>
      </c>
      <c r="O5" s="219">
        <v>100000</v>
      </c>
      <c r="P5" s="219">
        <f>+N5-O5</f>
        <v>12323505</v>
      </c>
    </row>
    <row r="6" spans="1:16" ht="15" hidden="1" x14ac:dyDescent="0.2">
      <c r="A6" s="214">
        <v>5</v>
      </c>
      <c r="B6" s="215">
        <v>7</v>
      </c>
      <c r="C6" s="214">
        <v>701</v>
      </c>
      <c r="D6" s="214"/>
      <c r="E6" s="214" t="s">
        <v>51</v>
      </c>
      <c r="F6" s="250">
        <v>724.95</v>
      </c>
      <c r="G6" s="250"/>
      <c r="H6" s="249">
        <f t="shared" si="0"/>
        <v>724.95</v>
      </c>
      <c r="I6" s="217" t="s">
        <v>32</v>
      </c>
      <c r="J6" s="217"/>
      <c r="K6" s="214"/>
      <c r="L6" s="214"/>
      <c r="M6" s="217"/>
      <c r="N6" s="221">
        <f>+K6*F6</f>
        <v>0</v>
      </c>
      <c r="O6" s="221"/>
      <c r="P6" s="221">
        <f t="shared" si="1"/>
        <v>0</v>
      </c>
    </row>
    <row r="7" spans="1:16" ht="15" hidden="1" x14ac:dyDescent="0.2">
      <c r="A7" s="214">
        <v>6</v>
      </c>
      <c r="B7" s="215">
        <v>7</v>
      </c>
      <c r="C7" s="214">
        <v>702</v>
      </c>
      <c r="D7" s="214"/>
      <c r="E7" s="214" t="s">
        <v>51</v>
      </c>
      <c r="F7" s="250">
        <v>864.45</v>
      </c>
      <c r="G7" s="250"/>
      <c r="H7" s="249">
        <f t="shared" si="0"/>
        <v>864.45</v>
      </c>
      <c r="I7" s="217" t="s">
        <v>32</v>
      </c>
      <c r="J7" s="217"/>
      <c r="K7" s="214"/>
      <c r="L7" s="214"/>
      <c r="M7" s="217"/>
      <c r="N7" s="221">
        <f>+K7*F7</f>
        <v>0</v>
      </c>
      <c r="O7" s="221"/>
      <c r="P7" s="221">
        <f t="shared" si="1"/>
        <v>0</v>
      </c>
    </row>
    <row r="8" spans="1:16" ht="15" hidden="1" x14ac:dyDescent="0.2">
      <c r="A8" s="225">
        <v>7</v>
      </c>
      <c r="B8" s="226">
        <v>7</v>
      </c>
      <c r="C8" s="225">
        <v>703</v>
      </c>
      <c r="D8" s="225"/>
      <c r="E8" s="225" t="s">
        <v>75</v>
      </c>
      <c r="F8" s="251" t="s">
        <v>81</v>
      </c>
      <c r="G8" s="251"/>
      <c r="H8" s="252"/>
      <c r="I8" s="227" t="s">
        <v>75</v>
      </c>
      <c r="J8" s="227" t="s">
        <v>75</v>
      </c>
      <c r="K8" s="225"/>
      <c r="L8" s="225"/>
      <c r="M8" s="227"/>
      <c r="N8" s="228"/>
      <c r="O8" s="228"/>
      <c r="P8" s="228"/>
    </row>
    <row r="9" spans="1:16" ht="15" hidden="1" x14ac:dyDescent="0.2">
      <c r="A9" s="225">
        <v>8</v>
      </c>
      <c r="B9" s="226">
        <v>7</v>
      </c>
      <c r="C9" s="225">
        <v>704</v>
      </c>
      <c r="D9" s="225"/>
      <c r="E9" s="225" t="s">
        <v>75</v>
      </c>
      <c r="F9" s="251" t="s">
        <v>81</v>
      </c>
      <c r="G9" s="251"/>
      <c r="H9" s="252"/>
      <c r="I9" s="227" t="s">
        <v>75</v>
      </c>
      <c r="J9" s="227" t="s">
        <v>75</v>
      </c>
      <c r="K9" s="225"/>
      <c r="L9" s="225"/>
      <c r="M9" s="227"/>
      <c r="N9" s="228"/>
      <c r="O9" s="228"/>
      <c r="P9" s="228"/>
    </row>
    <row r="10" spans="1:16" ht="15" hidden="1" x14ac:dyDescent="0.2">
      <c r="A10" s="214">
        <v>9</v>
      </c>
      <c r="B10" s="229">
        <v>7</v>
      </c>
      <c r="C10" s="230">
        <v>705</v>
      </c>
      <c r="D10" s="230"/>
      <c r="E10" s="214" t="s">
        <v>51</v>
      </c>
      <c r="F10" s="253">
        <v>540</v>
      </c>
      <c r="G10" s="253"/>
      <c r="H10" s="249">
        <f t="shared" ref="H10:H41" si="2">F10+G10</f>
        <v>540</v>
      </c>
      <c r="I10" s="231" t="s">
        <v>32</v>
      </c>
      <c r="J10" s="217"/>
      <c r="K10" s="214"/>
      <c r="L10" s="230"/>
      <c r="M10" s="231"/>
      <c r="N10" s="221">
        <f>+K10*F10</f>
        <v>0</v>
      </c>
      <c r="O10" s="221"/>
      <c r="P10" s="221">
        <f t="shared" si="1"/>
        <v>0</v>
      </c>
    </row>
    <row r="11" spans="1:16" ht="15" hidden="1" x14ac:dyDescent="0.2">
      <c r="A11" s="214">
        <v>10</v>
      </c>
      <c r="B11" s="215">
        <v>8</v>
      </c>
      <c r="C11" s="214">
        <v>801</v>
      </c>
      <c r="D11" s="214"/>
      <c r="E11" s="214" t="s">
        <v>51</v>
      </c>
      <c r="F11" s="254">
        <v>725</v>
      </c>
      <c r="G11" s="254"/>
      <c r="H11" s="249">
        <f t="shared" si="2"/>
        <v>725</v>
      </c>
      <c r="I11" s="217" t="s">
        <v>32</v>
      </c>
      <c r="J11" s="217"/>
      <c r="K11" s="214"/>
      <c r="L11" s="214"/>
      <c r="M11" s="217"/>
      <c r="N11" s="221">
        <f>+K11*F11</f>
        <v>0</v>
      </c>
      <c r="O11" s="221"/>
      <c r="P11" s="221">
        <f t="shared" si="1"/>
        <v>0</v>
      </c>
    </row>
    <row r="12" spans="1:16" ht="15" hidden="1" x14ac:dyDescent="0.2">
      <c r="A12" s="214">
        <v>11</v>
      </c>
      <c r="B12" s="215">
        <v>8</v>
      </c>
      <c r="C12" s="214">
        <v>802</v>
      </c>
      <c r="D12" s="214"/>
      <c r="E12" s="214" t="s">
        <v>51</v>
      </c>
      <c r="F12" s="250">
        <v>723</v>
      </c>
      <c r="G12" s="250"/>
      <c r="H12" s="249">
        <f t="shared" si="2"/>
        <v>723</v>
      </c>
      <c r="I12" s="217" t="s">
        <v>32</v>
      </c>
      <c r="J12" s="217"/>
      <c r="K12" s="214"/>
      <c r="L12" s="214"/>
      <c r="M12" s="217"/>
      <c r="N12" s="221">
        <f>+K12*F12</f>
        <v>0</v>
      </c>
      <c r="O12" s="221"/>
      <c r="P12" s="221">
        <f t="shared" si="1"/>
        <v>0</v>
      </c>
    </row>
    <row r="13" spans="1:16" ht="15" hidden="1" x14ac:dyDescent="0.2">
      <c r="A13" s="214">
        <v>12</v>
      </c>
      <c r="B13" s="215">
        <v>8</v>
      </c>
      <c r="C13" s="214">
        <v>803</v>
      </c>
      <c r="D13" s="214"/>
      <c r="E13" s="214" t="s">
        <v>150</v>
      </c>
      <c r="F13" s="250">
        <v>343</v>
      </c>
      <c r="G13" s="250"/>
      <c r="H13" s="249">
        <f t="shared" si="2"/>
        <v>343</v>
      </c>
      <c r="I13" s="217" t="s">
        <v>151</v>
      </c>
      <c r="J13" s="217"/>
      <c r="K13" s="214"/>
      <c r="L13" s="214"/>
      <c r="M13" s="217"/>
      <c r="N13" s="221">
        <f>+K13*F13</f>
        <v>0</v>
      </c>
      <c r="O13" s="221"/>
      <c r="P13" s="221">
        <f t="shared" si="1"/>
        <v>0</v>
      </c>
    </row>
    <row r="14" spans="1:16" ht="60" hidden="1" x14ac:dyDescent="0.25">
      <c r="A14" s="214">
        <v>13</v>
      </c>
      <c r="B14" s="216">
        <v>8</v>
      </c>
      <c r="C14" s="216">
        <v>804</v>
      </c>
      <c r="D14" s="216" t="s">
        <v>229</v>
      </c>
      <c r="E14" s="214" t="s">
        <v>51</v>
      </c>
      <c r="F14" s="255">
        <v>689.03</v>
      </c>
      <c r="G14" s="255">
        <v>5.57</v>
      </c>
      <c r="H14" s="249">
        <f t="shared" si="2"/>
        <v>694.6</v>
      </c>
      <c r="I14" s="217" t="s">
        <v>41</v>
      </c>
      <c r="J14" s="217" t="s">
        <v>153</v>
      </c>
      <c r="K14" s="211"/>
      <c r="L14" s="218"/>
      <c r="M14" s="218"/>
      <c r="N14" s="219">
        <v>91828</v>
      </c>
      <c r="O14" s="219">
        <v>91828</v>
      </c>
      <c r="P14" s="219">
        <f t="shared" si="1"/>
        <v>0</v>
      </c>
    </row>
    <row r="15" spans="1:16" ht="60" hidden="1" x14ac:dyDescent="0.25">
      <c r="A15" s="214">
        <v>14</v>
      </c>
      <c r="B15" s="216">
        <v>8</v>
      </c>
      <c r="C15" s="216">
        <v>805</v>
      </c>
      <c r="D15" s="216" t="s">
        <v>230</v>
      </c>
      <c r="E15" s="214" t="s">
        <v>51</v>
      </c>
      <c r="F15" s="255">
        <v>511.06</v>
      </c>
      <c r="G15" s="255">
        <v>7.55</v>
      </c>
      <c r="H15" s="249">
        <f t="shared" si="2"/>
        <v>518.61</v>
      </c>
      <c r="I15" s="217" t="s">
        <v>41</v>
      </c>
      <c r="J15" s="217" t="s">
        <v>154</v>
      </c>
      <c r="K15" s="211"/>
      <c r="L15" s="218"/>
      <c r="M15" s="218"/>
      <c r="N15" s="219">
        <v>196673</v>
      </c>
      <c r="O15" s="219">
        <v>196673</v>
      </c>
      <c r="P15" s="219">
        <f t="shared" si="1"/>
        <v>0</v>
      </c>
    </row>
    <row r="16" spans="1:16" ht="90" hidden="1" x14ac:dyDescent="0.25">
      <c r="A16" s="214">
        <v>15</v>
      </c>
      <c r="B16" s="216">
        <v>9</v>
      </c>
      <c r="C16" s="216">
        <v>901</v>
      </c>
      <c r="D16" s="216" t="s">
        <v>155</v>
      </c>
      <c r="E16" s="214" t="s">
        <v>51</v>
      </c>
      <c r="F16" s="255">
        <v>666.02</v>
      </c>
      <c r="G16" s="255">
        <v>29.44</v>
      </c>
      <c r="H16" s="249">
        <f t="shared" si="2"/>
        <v>695.46</v>
      </c>
      <c r="I16" s="217" t="s">
        <v>41</v>
      </c>
      <c r="J16" s="217" t="s">
        <v>156</v>
      </c>
      <c r="K16" s="211"/>
      <c r="L16" s="218">
        <v>44817</v>
      </c>
      <c r="M16" s="218">
        <v>44817</v>
      </c>
      <c r="N16" s="219">
        <v>675075</v>
      </c>
      <c r="O16" s="219">
        <v>168769</v>
      </c>
      <c r="P16" s="219">
        <f t="shared" si="1"/>
        <v>506306</v>
      </c>
    </row>
    <row r="17" spans="1:16" ht="30" hidden="1" x14ac:dyDescent="0.25">
      <c r="A17" s="214">
        <v>16</v>
      </c>
      <c r="B17" s="216">
        <v>9</v>
      </c>
      <c r="C17" s="216">
        <v>902</v>
      </c>
      <c r="D17" s="216" t="s">
        <v>157</v>
      </c>
      <c r="E17" s="214" t="s">
        <v>51</v>
      </c>
      <c r="F17" s="255">
        <v>903.98</v>
      </c>
      <c r="G17" s="255">
        <v>5.04</v>
      </c>
      <c r="H17" s="249">
        <f t="shared" si="2"/>
        <v>909.02</v>
      </c>
      <c r="I17" s="217" t="s">
        <v>41</v>
      </c>
      <c r="J17" s="217" t="s">
        <v>158</v>
      </c>
      <c r="K17" s="211"/>
      <c r="L17" s="232">
        <v>44817</v>
      </c>
      <c r="M17" s="232">
        <v>44817</v>
      </c>
      <c r="N17" s="219">
        <v>116400</v>
      </c>
      <c r="O17" s="219">
        <v>72168</v>
      </c>
      <c r="P17" s="219">
        <f t="shared" si="1"/>
        <v>44232</v>
      </c>
    </row>
    <row r="18" spans="1:16" ht="45" hidden="1" x14ac:dyDescent="0.25">
      <c r="A18" s="214">
        <v>17</v>
      </c>
      <c r="B18" s="216">
        <v>9</v>
      </c>
      <c r="C18" s="216">
        <v>903</v>
      </c>
      <c r="D18" s="216" t="s">
        <v>159</v>
      </c>
      <c r="E18" s="214" t="s">
        <v>51</v>
      </c>
      <c r="F18" s="255">
        <v>846.7</v>
      </c>
      <c r="G18" s="255">
        <v>7.42</v>
      </c>
      <c r="H18" s="249">
        <f t="shared" si="2"/>
        <v>854.12</v>
      </c>
      <c r="I18" s="217" t="s">
        <v>41</v>
      </c>
      <c r="J18" s="217" t="s">
        <v>160</v>
      </c>
      <c r="K18" s="211"/>
      <c r="L18" s="232">
        <v>44817</v>
      </c>
      <c r="M18" s="232">
        <v>44817</v>
      </c>
      <c r="N18" s="219">
        <v>171564</v>
      </c>
      <c r="O18" s="219">
        <v>171564</v>
      </c>
      <c r="P18" s="219">
        <f t="shared" si="1"/>
        <v>0</v>
      </c>
    </row>
    <row r="19" spans="1:16" ht="15" hidden="1" x14ac:dyDescent="0.2">
      <c r="A19" s="214">
        <v>18</v>
      </c>
      <c r="B19" s="215">
        <v>9</v>
      </c>
      <c r="C19" s="230">
        <v>905</v>
      </c>
      <c r="D19" s="230"/>
      <c r="E19" s="214" t="s">
        <v>51</v>
      </c>
      <c r="F19" s="253">
        <v>724</v>
      </c>
      <c r="G19" s="253"/>
      <c r="H19" s="249">
        <f t="shared" si="2"/>
        <v>724</v>
      </c>
      <c r="I19" s="231" t="s">
        <v>32</v>
      </c>
      <c r="J19" s="217"/>
      <c r="K19" s="214"/>
      <c r="L19" s="230"/>
      <c r="M19" s="231"/>
      <c r="N19" s="221">
        <f>+K19*F19</f>
        <v>0</v>
      </c>
      <c r="O19" s="221"/>
      <c r="P19" s="221">
        <f>+N19-O19</f>
        <v>0</v>
      </c>
    </row>
    <row r="20" spans="1:16" ht="45" hidden="1" x14ac:dyDescent="0.25">
      <c r="A20" s="214">
        <v>19</v>
      </c>
      <c r="B20" s="216">
        <v>10</v>
      </c>
      <c r="C20" s="216">
        <v>1001</v>
      </c>
      <c r="D20" s="216" t="s">
        <v>161</v>
      </c>
      <c r="E20" s="214" t="s">
        <v>51</v>
      </c>
      <c r="F20" s="255">
        <v>666.02</v>
      </c>
      <c r="G20" s="255">
        <v>29.44</v>
      </c>
      <c r="H20" s="249">
        <f t="shared" si="2"/>
        <v>695.46</v>
      </c>
      <c r="I20" s="217" t="s">
        <v>41</v>
      </c>
      <c r="J20" s="217" t="s">
        <v>162</v>
      </c>
      <c r="K20" s="211"/>
      <c r="L20" s="218">
        <v>44817</v>
      </c>
      <c r="M20" s="218">
        <v>44817</v>
      </c>
      <c r="N20" s="219">
        <v>675074</v>
      </c>
      <c r="O20" s="233">
        <f ca="1">-O20</f>
        <v>0</v>
      </c>
      <c r="P20" s="219">
        <f t="shared" ca="1" si="1"/>
        <v>675074</v>
      </c>
    </row>
    <row r="21" spans="1:16" ht="30" x14ac:dyDescent="0.25">
      <c r="A21" s="214">
        <v>20</v>
      </c>
      <c r="B21" s="215">
        <v>10</v>
      </c>
      <c r="C21" s="214">
        <v>1002</v>
      </c>
      <c r="D21" s="214"/>
      <c r="E21" s="214" t="s">
        <v>51</v>
      </c>
      <c r="F21" s="250">
        <v>723</v>
      </c>
      <c r="G21" s="250"/>
      <c r="H21" s="249">
        <f t="shared" si="2"/>
        <v>723</v>
      </c>
      <c r="I21" s="217" t="s">
        <v>148</v>
      </c>
      <c r="J21" s="217" t="s">
        <v>163</v>
      </c>
      <c r="K21" s="234">
        <v>24922</v>
      </c>
      <c r="L21" s="224">
        <v>45505</v>
      </c>
      <c r="M21" s="217"/>
      <c r="N21" s="219">
        <v>18018823</v>
      </c>
      <c r="O21" s="219">
        <v>108000</v>
      </c>
      <c r="P21" s="219">
        <f>+N21-O21</f>
        <v>17910823</v>
      </c>
    </row>
    <row r="22" spans="1:16" ht="15" hidden="1" x14ac:dyDescent="0.2">
      <c r="A22" s="214">
        <v>21</v>
      </c>
      <c r="B22" s="215">
        <v>10</v>
      </c>
      <c r="C22" s="214">
        <v>1003</v>
      </c>
      <c r="D22" s="214"/>
      <c r="E22" s="214" t="s">
        <v>91</v>
      </c>
      <c r="F22" s="250">
        <v>493</v>
      </c>
      <c r="G22" s="250"/>
      <c r="H22" s="249">
        <f t="shared" si="2"/>
        <v>493</v>
      </c>
      <c r="I22" s="217" t="s">
        <v>32</v>
      </c>
      <c r="J22" s="217"/>
      <c r="K22" s="214"/>
      <c r="L22" s="214"/>
      <c r="M22" s="217"/>
      <c r="N22" s="221">
        <f>+K22*F22</f>
        <v>0</v>
      </c>
      <c r="O22" s="221"/>
      <c r="P22" s="221">
        <f>+N22-O22</f>
        <v>0</v>
      </c>
    </row>
    <row r="23" spans="1:16" ht="15" hidden="1" x14ac:dyDescent="0.2">
      <c r="A23" s="214">
        <v>22</v>
      </c>
      <c r="B23" s="215">
        <v>10</v>
      </c>
      <c r="C23" s="214">
        <v>1004</v>
      </c>
      <c r="D23" s="214"/>
      <c r="E23" s="214" t="s">
        <v>51</v>
      </c>
      <c r="F23" s="250">
        <v>732</v>
      </c>
      <c r="G23" s="250"/>
      <c r="H23" s="249">
        <f t="shared" si="2"/>
        <v>732</v>
      </c>
      <c r="I23" s="217" t="s">
        <v>32</v>
      </c>
      <c r="J23" s="217"/>
      <c r="K23" s="214"/>
      <c r="L23" s="214"/>
      <c r="M23" s="217"/>
      <c r="N23" s="221">
        <f>+K23*F23</f>
        <v>0</v>
      </c>
      <c r="O23" s="221"/>
      <c r="P23" s="221">
        <f>+N23-O23</f>
        <v>0</v>
      </c>
    </row>
    <row r="24" spans="1:16" ht="30" hidden="1" x14ac:dyDescent="0.25">
      <c r="A24" s="214">
        <v>23</v>
      </c>
      <c r="B24" s="216">
        <v>10</v>
      </c>
      <c r="C24" s="216">
        <v>1005</v>
      </c>
      <c r="D24" s="216" t="s">
        <v>164</v>
      </c>
      <c r="E24" s="214" t="s">
        <v>51</v>
      </c>
      <c r="F24" s="255">
        <v>666.02</v>
      </c>
      <c r="G24" s="255">
        <v>28.8</v>
      </c>
      <c r="H24" s="249">
        <f t="shared" si="2"/>
        <v>694.81999999999994</v>
      </c>
      <c r="I24" s="217" t="s">
        <v>41</v>
      </c>
      <c r="J24" s="217" t="s">
        <v>165</v>
      </c>
      <c r="K24" s="211"/>
      <c r="L24" s="218">
        <v>44825</v>
      </c>
      <c r="M24" s="218">
        <v>44825</v>
      </c>
      <c r="N24" s="219">
        <v>675074</v>
      </c>
      <c r="O24" s="219">
        <v>168769</v>
      </c>
      <c r="P24" s="219">
        <f t="shared" ref="P24:P26" si="3">+N24-O24</f>
        <v>506305</v>
      </c>
    </row>
    <row r="25" spans="1:16" ht="60" hidden="1" x14ac:dyDescent="0.25">
      <c r="A25" s="214">
        <v>24</v>
      </c>
      <c r="B25" s="216">
        <v>11</v>
      </c>
      <c r="C25" s="216">
        <v>1101</v>
      </c>
      <c r="D25" s="216" t="s">
        <v>166</v>
      </c>
      <c r="E25" s="214" t="s">
        <v>51</v>
      </c>
      <c r="F25" s="255">
        <v>689.03</v>
      </c>
      <c r="G25" s="255">
        <v>6.43</v>
      </c>
      <c r="H25" s="249">
        <f t="shared" si="2"/>
        <v>695.45999999999992</v>
      </c>
      <c r="I25" s="217" t="s">
        <v>41</v>
      </c>
      <c r="J25" s="217" t="s">
        <v>167</v>
      </c>
      <c r="K25" s="211"/>
      <c r="L25" s="218">
        <v>44817</v>
      </c>
      <c r="M25" s="218">
        <v>44817</v>
      </c>
      <c r="N25" s="219">
        <v>143543</v>
      </c>
      <c r="O25" s="219">
        <v>35886</v>
      </c>
      <c r="P25" s="219">
        <f t="shared" si="3"/>
        <v>107657</v>
      </c>
    </row>
    <row r="26" spans="1:16" ht="30" hidden="1" x14ac:dyDescent="0.2">
      <c r="A26" s="214">
        <v>25</v>
      </c>
      <c r="B26" s="235">
        <v>11</v>
      </c>
      <c r="C26" s="235">
        <v>1102</v>
      </c>
      <c r="D26" s="235" t="s">
        <v>168</v>
      </c>
      <c r="E26" s="214" t="s">
        <v>51</v>
      </c>
      <c r="F26" s="255">
        <v>666.02</v>
      </c>
      <c r="G26" s="255">
        <v>164.96</v>
      </c>
      <c r="H26" s="249">
        <f t="shared" si="2"/>
        <v>830.98</v>
      </c>
      <c r="I26" s="217" t="s">
        <v>41</v>
      </c>
      <c r="J26" s="217" t="s">
        <v>169</v>
      </c>
      <c r="K26" s="211"/>
      <c r="L26" s="236">
        <v>44817</v>
      </c>
      <c r="M26" s="236">
        <v>44817</v>
      </c>
      <c r="N26" s="219">
        <v>3990058</v>
      </c>
      <c r="O26" s="219">
        <v>1000000</v>
      </c>
      <c r="P26" s="219">
        <f t="shared" si="3"/>
        <v>2990058</v>
      </c>
    </row>
    <row r="27" spans="1:16" ht="15" hidden="1" x14ac:dyDescent="0.2">
      <c r="A27" s="214">
        <v>26</v>
      </c>
      <c r="B27" s="215">
        <v>11</v>
      </c>
      <c r="C27" s="214">
        <v>1103</v>
      </c>
      <c r="D27" s="214"/>
      <c r="E27" s="214" t="s">
        <v>91</v>
      </c>
      <c r="F27" s="250">
        <v>348</v>
      </c>
      <c r="G27" s="250"/>
      <c r="H27" s="249">
        <f t="shared" si="2"/>
        <v>348</v>
      </c>
      <c r="I27" s="217" t="s">
        <v>32</v>
      </c>
      <c r="J27" s="217"/>
      <c r="K27" s="214"/>
      <c r="L27" s="214"/>
      <c r="M27" s="217"/>
      <c r="N27" s="221">
        <f>+K27*F27</f>
        <v>0</v>
      </c>
      <c r="O27" s="221"/>
      <c r="P27" s="221">
        <f>+N27-O27</f>
        <v>0</v>
      </c>
    </row>
    <row r="28" spans="1:16" ht="90" hidden="1" x14ac:dyDescent="0.2">
      <c r="A28" s="214">
        <v>27</v>
      </c>
      <c r="B28" s="235">
        <v>11</v>
      </c>
      <c r="C28" s="235">
        <v>1104</v>
      </c>
      <c r="D28" s="235" t="s">
        <v>170</v>
      </c>
      <c r="E28" s="214" t="s">
        <v>51</v>
      </c>
      <c r="F28" s="255">
        <v>666.02</v>
      </c>
      <c r="G28" s="255">
        <v>36.33</v>
      </c>
      <c r="H28" s="249">
        <f t="shared" si="2"/>
        <v>702.35</v>
      </c>
      <c r="I28" s="217" t="s">
        <v>41</v>
      </c>
      <c r="J28" s="217" t="s">
        <v>171</v>
      </c>
      <c r="K28" s="211"/>
      <c r="L28" s="236">
        <v>44825</v>
      </c>
      <c r="M28" s="236">
        <v>44825</v>
      </c>
      <c r="N28" s="219">
        <v>839315</v>
      </c>
      <c r="O28" s="219">
        <v>209829</v>
      </c>
      <c r="P28" s="219">
        <f t="shared" ref="P28" si="4">+N28-O28</f>
        <v>629486</v>
      </c>
    </row>
    <row r="29" spans="1:16" ht="15" hidden="1" x14ac:dyDescent="0.2">
      <c r="A29" s="214">
        <v>28</v>
      </c>
      <c r="B29" s="215">
        <v>11</v>
      </c>
      <c r="C29" s="214">
        <v>1105</v>
      </c>
      <c r="D29" s="214"/>
      <c r="E29" s="214" t="s">
        <v>51</v>
      </c>
      <c r="F29" s="250">
        <v>724</v>
      </c>
      <c r="G29" s="250"/>
      <c r="H29" s="249">
        <f t="shared" si="2"/>
        <v>724</v>
      </c>
      <c r="I29" s="217" t="s">
        <v>32</v>
      </c>
      <c r="J29" s="217"/>
      <c r="K29" s="214"/>
      <c r="L29" s="214"/>
      <c r="M29" s="217"/>
      <c r="N29" s="221">
        <f>+K29*F29</f>
        <v>0</v>
      </c>
      <c r="O29" s="221"/>
      <c r="P29" s="221">
        <f>+N29-O29</f>
        <v>0</v>
      </c>
    </row>
    <row r="30" spans="1:16" ht="30" hidden="1" x14ac:dyDescent="0.25">
      <c r="A30" s="214">
        <v>29</v>
      </c>
      <c r="B30" s="216">
        <v>12</v>
      </c>
      <c r="C30" s="237">
        <v>1201</v>
      </c>
      <c r="D30" s="216" t="s">
        <v>172</v>
      </c>
      <c r="E30" s="214" t="s">
        <v>51</v>
      </c>
      <c r="F30" s="255">
        <v>1127</v>
      </c>
      <c r="G30" s="255">
        <v>68.739999999999995</v>
      </c>
      <c r="H30" s="249">
        <f>F30+G30</f>
        <v>1195.74</v>
      </c>
      <c r="I30" s="217" t="s">
        <v>41</v>
      </c>
      <c r="J30" s="217" t="s">
        <v>173</v>
      </c>
      <c r="K30" s="211"/>
      <c r="L30" s="218">
        <v>44825</v>
      </c>
      <c r="M30" s="218">
        <v>44825</v>
      </c>
      <c r="N30" s="219">
        <v>640240</v>
      </c>
      <c r="O30" s="233"/>
      <c r="P30" s="219">
        <f t="shared" ref="P30:P32" si="5">+N30-O30</f>
        <v>640240</v>
      </c>
    </row>
    <row r="31" spans="1:16" ht="45" hidden="1" x14ac:dyDescent="0.25">
      <c r="A31" s="214">
        <v>30</v>
      </c>
      <c r="B31" s="216">
        <v>12</v>
      </c>
      <c r="C31" s="237">
        <v>1202</v>
      </c>
      <c r="D31" s="216" t="s">
        <v>174</v>
      </c>
      <c r="E31" s="214" t="s">
        <v>51</v>
      </c>
      <c r="F31" s="255">
        <v>717</v>
      </c>
      <c r="G31" s="255">
        <v>-3</v>
      </c>
      <c r="H31" s="249">
        <f>F31+G31</f>
        <v>714</v>
      </c>
      <c r="I31" s="217" t="s">
        <v>41</v>
      </c>
      <c r="J31" s="217" t="s">
        <v>175</v>
      </c>
      <c r="K31" s="211"/>
      <c r="L31" s="218">
        <v>44825</v>
      </c>
      <c r="M31" s="218">
        <v>44825</v>
      </c>
      <c r="N31" s="219">
        <v>706200</v>
      </c>
      <c r="O31" s="233"/>
      <c r="P31" s="219">
        <f t="shared" si="5"/>
        <v>706200</v>
      </c>
    </row>
    <row r="32" spans="1:16" ht="30" hidden="1" x14ac:dyDescent="0.25">
      <c r="A32" s="214">
        <v>31</v>
      </c>
      <c r="B32" s="216">
        <v>12</v>
      </c>
      <c r="C32" s="216">
        <v>1203</v>
      </c>
      <c r="D32" s="216" t="s">
        <v>176</v>
      </c>
      <c r="E32" s="214" t="s">
        <v>91</v>
      </c>
      <c r="F32" s="255">
        <v>460.21</v>
      </c>
      <c r="G32" s="255">
        <v>13.62</v>
      </c>
      <c r="H32" s="249">
        <f>F32+G32</f>
        <v>473.83</v>
      </c>
      <c r="I32" s="217" t="s">
        <v>41</v>
      </c>
      <c r="J32" s="217" t="s">
        <v>177</v>
      </c>
      <c r="K32" s="211"/>
      <c r="L32" s="218">
        <v>44817</v>
      </c>
      <c r="M32" s="218">
        <v>44817</v>
      </c>
      <c r="N32" s="219">
        <v>314784</v>
      </c>
      <c r="O32" s="219">
        <v>157392</v>
      </c>
      <c r="P32" s="219">
        <f t="shared" si="5"/>
        <v>157392</v>
      </c>
    </row>
    <row r="33" spans="1:16" ht="15" hidden="1" x14ac:dyDescent="0.2">
      <c r="A33" s="214">
        <v>32</v>
      </c>
      <c r="B33" s="215">
        <v>12</v>
      </c>
      <c r="C33" s="214">
        <v>1204</v>
      </c>
      <c r="D33" s="214"/>
      <c r="E33" s="214" t="s">
        <v>51</v>
      </c>
      <c r="F33" s="250">
        <v>732</v>
      </c>
      <c r="G33" s="250"/>
      <c r="H33" s="249">
        <f>F33+G33</f>
        <v>732</v>
      </c>
      <c r="I33" s="217" t="s">
        <v>32</v>
      </c>
      <c r="J33" s="217"/>
      <c r="K33" s="214"/>
      <c r="L33" s="214"/>
      <c r="M33" s="217"/>
      <c r="N33" s="221">
        <f>+K33*F33</f>
        <v>0</v>
      </c>
      <c r="O33" s="221"/>
      <c r="P33" s="221">
        <f>+N33-O33</f>
        <v>0</v>
      </c>
    </row>
    <row r="34" spans="1:16" ht="15" hidden="1" x14ac:dyDescent="0.2">
      <c r="A34" s="214">
        <v>33</v>
      </c>
      <c r="B34" s="215">
        <v>12</v>
      </c>
      <c r="C34" s="214">
        <v>1205</v>
      </c>
      <c r="D34" s="214"/>
      <c r="E34" s="214" t="s">
        <v>51</v>
      </c>
      <c r="F34" s="250">
        <v>724</v>
      </c>
      <c r="G34" s="250"/>
      <c r="H34" s="249">
        <f t="shared" si="2"/>
        <v>724</v>
      </c>
      <c r="I34" s="217" t="s">
        <v>32</v>
      </c>
      <c r="J34" s="217"/>
      <c r="K34" s="214"/>
      <c r="L34" s="214"/>
      <c r="M34" s="217"/>
      <c r="N34" s="221">
        <f>+K34*F34</f>
        <v>0</v>
      </c>
      <c r="O34" s="221"/>
      <c r="P34" s="221">
        <f>+N34-O34</f>
        <v>0</v>
      </c>
    </row>
    <row r="35" spans="1:16" ht="45" hidden="1" x14ac:dyDescent="0.25">
      <c r="A35" s="214">
        <v>34</v>
      </c>
      <c r="B35" s="216">
        <v>13</v>
      </c>
      <c r="C35" s="237">
        <v>1301</v>
      </c>
      <c r="D35" s="216" t="s">
        <v>178</v>
      </c>
      <c r="E35" s="214" t="s">
        <v>51</v>
      </c>
      <c r="F35" s="255">
        <v>695</v>
      </c>
      <c r="G35" s="255"/>
      <c r="H35" s="249">
        <f>F35+G35</f>
        <v>695</v>
      </c>
      <c r="I35" s="217" t="s">
        <v>41</v>
      </c>
      <c r="J35" s="217" t="s">
        <v>179</v>
      </c>
      <c r="K35" s="211"/>
      <c r="L35" s="218">
        <v>44817</v>
      </c>
      <c r="M35" s="218">
        <v>44817</v>
      </c>
      <c r="N35" s="233"/>
      <c r="O35" s="233"/>
      <c r="P35" s="219">
        <f t="shared" ref="P35:P38" si="6">+N35-O35</f>
        <v>0</v>
      </c>
    </row>
    <row r="36" spans="1:16" ht="45" hidden="1" x14ac:dyDescent="0.25">
      <c r="A36" s="214">
        <v>35</v>
      </c>
      <c r="B36" s="216">
        <v>13</v>
      </c>
      <c r="C36" s="237">
        <v>1302</v>
      </c>
      <c r="D36" s="216" t="s">
        <v>180</v>
      </c>
      <c r="E36" s="214" t="s">
        <v>51</v>
      </c>
      <c r="F36" s="255">
        <v>378.625</v>
      </c>
      <c r="G36" s="255"/>
      <c r="H36" s="249">
        <f>F36+G36</f>
        <v>378.625</v>
      </c>
      <c r="I36" s="217" t="s">
        <v>41</v>
      </c>
      <c r="J36" s="217" t="s">
        <v>179</v>
      </c>
      <c r="K36" s="211"/>
      <c r="L36" s="218">
        <v>44817</v>
      </c>
      <c r="M36" s="218">
        <v>44817</v>
      </c>
      <c r="N36" s="219">
        <v>1633102</v>
      </c>
      <c r="O36" s="219">
        <v>200055</v>
      </c>
      <c r="P36" s="219">
        <f t="shared" si="6"/>
        <v>1433047</v>
      </c>
    </row>
    <row r="37" spans="1:16" ht="60" hidden="1" x14ac:dyDescent="0.25">
      <c r="A37" s="214">
        <v>36</v>
      </c>
      <c r="B37" s="216">
        <v>13</v>
      </c>
      <c r="C37" s="237">
        <v>1303</v>
      </c>
      <c r="D37" s="216" t="s">
        <v>181</v>
      </c>
      <c r="E37" s="214" t="s">
        <v>52</v>
      </c>
      <c r="F37" s="260">
        <v>890.27</v>
      </c>
      <c r="G37" s="260">
        <v>122.95</v>
      </c>
      <c r="H37" s="262">
        <f>F37+G37</f>
        <v>1013.22</v>
      </c>
      <c r="I37" s="217" t="s">
        <v>41</v>
      </c>
      <c r="J37" s="217" t="s">
        <v>182</v>
      </c>
      <c r="K37" s="211"/>
      <c r="L37" s="238">
        <v>44825</v>
      </c>
      <c r="M37" s="236">
        <v>44825</v>
      </c>
      <c r="N37" s="219">
        <v>2953461</v>
      </c>
      <c r="O37" s="219">
        <v>738365</v>
      </c>
      <c r="P37" s="219">
        <f t="shared" si="6"/>
        <v>2215096</v>
      </c>
    </row>
    <row r="38" spans="1:16" ht="60" hidden="1" x14ac:dyDescent="0.2">
      <c r="A38" s="214">
        <v>37</v>
      </c>
      <c r="B38" s="239">
        <v>13</v>
      </c>
      <c r="C38" s="240">
        <v>1304</v>
      </c>
      <c r="D38" s="235" t="s">
        <v>181</v>
      </c>
      <c r="E38" s="214" t="s">
        <v>52</v>
      </c>
      <c r="F38" s="261"/>
      <c r="G38" s="261"/>
      <c r="H38" s="263"/>
      <c r="I38" s="217" t="s">
        <v>41</v>
      </c>
      <c r="J38" s="217" t="s">
        <v>182</v>
      </c>
      <c r="K38" s="211"/>
      <c r="L38" s="238">
        <v>44825</v>
      </c>
      <c r="M38" s="236">
        <v>44825</v>
      </c>
      <c r="N38" s="233"/>
      <c r="O38" s="233"/>
      <c r="P38" s="219">
        <f t="shared" si="6"/>
        <v>0</v>
      </c>
    </row>
    <row r="39" spans="1:16" ht="15" hidden="1" x14ac:dyDescent="0.2">
      <c r="A39" s="214">
        <v>38</v>
      </c>
      <c r="B39" s="215">
        <v>13</v>
      </c>
      <c r="C39" s="214">
        <v>1305</v>
      </c>
      <c r="D39" s="214"/>
      <c r="E39" s="214" t="s">
        <v>51</v>
      </c>
      <c r="F39" s="250">
        <v>724</v>
      </c>
      <c r="G39" s="250"/>
      <c r="H39" s="249">
        <f t="shared" si="2"/>
        <v>724</v>
      </c>
      <c r="I39" s="217" t="s">
        <v>32</v>
      </c>
      <c r="J39" s="217"/>
      <c r="K39" s="214"/>
      <c r="L39" s="214"/>
      <c r="M39" s="217"/>
      <c r="N39" s="221">
        <f>+K39*F39</f>
        <v>0</v>
      </c>
      <c r="O39" s="221"/>
      <c r="P39" s="221">
        <f>+N39-O39</f>
        <v>0</v>
      </c>
    </row>
    <row r="40" spans="1:16" ht="15" hidden="1" x14ac:dyDescent="0.2">
      <c r="A40" s="214">
        <v>39</v>
      </c>
      <c r="B40" s="215">
        <v>14</v>
      </c>
      <c r="C40" s="214">
        <v>1401</v>
      </c>
      <c r="D40" s="214"/>
      <c r="E40" s="214" t="s">
        <v>51</v>
      </c>
      <c r="F40" s="250">
        <v>725</v>
      </c>
      <c r="G40" s="250"/>
      <c r="H40" s="249">
        <f t="shared" si="2"/>
        <v>725</v>
      </c>
      <c r="I40" s="217" t="s">
        <v>32</v>
      </c>
      <c r="J40" s="217"/>
      <c r="K40" s="214"/>
      <c r="L40" s="214"/>
      <c r="M40" s="217"/>
      <c r="N40" s="221">
        <f>+K40*F40</f>
        <v>0</v>
      </c>
      <c r="O40" s="221"/>
      <c r="P40" s="221">
        <f>+N40-O40</f>
        <v>0</v>
      </c>
    </row>
    <row r="41" spans="1:16" ht="30" hidden="1" x14ac:dyDescent="0.2">
      <c r="A41" s="214">
        <v>40</v>
      </c>
      <c r="B41" s="239">
        <v>14</v>
      </c>
      <c r="C41" s="235">
        <v>1402</v>
      </c>
      <c r="D41" s="235" t="s">
        <v>183</v>
      </c>
      <c r="E41" s="214" t="s">
        <v>51</v>
      </c>
      <c r="F41" s="255">
        <v>666.02</v>
      </c>
      <c r="G41" s="255">
        <v>213.61</v>
      </c>
      <c r="H41" s="249">
        <f t="shared" si="2"/>
        <v>879.63</v>
      </c>
      <c r="I41" s="217" t="s">
        <v>41</v>
      </c>
      <c r="J41" s="217" t="s">
        <v>184</v>
      </c>
      <c r="K41" s="211"/>
      <c r="L41" s="236">
        <v>44817</v>
      </c>
      <c r="M41" s="236">
        <v>44817</v>
      </c>
      <c r="N41" s="219">
        <v>5190497</v>
      </c>
      <c r="O41" s="219">
        <v>1297624</v>
      </c>
      <c r="P41" s="219">
        <f t="shared" ref="P41" si="7">+N41-O41</f>
        <v>3892873</v>
      </c>
    </row>
    <row r="42" spans="1:16" ht="15" hidden="1" x14ac:dyDescent="0.25">
      <c r="A42" s="225">
        <v>41</v>
      </c>
      <c r="B42" s="226">
        <v>14</v>
      </c>
      <c r="C42" s="225">
        <v>1403</v>
      </c>
      <c r="D42" s="225"/>
      <c r="E42" s="225"/>
      <c r="F42" s="251" t="s">
        <v>81</v>
      </c>
      <c r="G42" s="251"/>
      <c r="H42" s="256"/>
      <c r="I42" s="227"/>
      <c r="J42" s="227"/>
      <c r="K42" s="225"/>
      <c r="L42" s="225"/>
      <c r="M42" s="227"/>
      <c r="N42" s="228"/>
      <c r="O42" s="228"/>
      <c r="P42" s="228"/>
    </row>
    <row r="43" spans="1:16" ht="15" hidden="1" x14ac:dyDescent="0.25">
      <c r="A43" s="225">
        <v>42</v>
      </c>
      <c r="B43" s="226">
        <v>14</v>
      </c>
      <c r="C43" s="225">
        <v>1404</v>
      </c>
      <c r="D43" s="225"/>
      <c r="E43" s="225"/>
      <c r="F43" s="251" t="s">
        <v>81</v>
      </c>
      <c r="G43" s="251"/>
      <c r="H43" s="256"/>
      <c r="I43" s="227"/>
      <c r="J43" s="227"/>
      <c r="K43" s="225"/>
      <c r="L43" s="225"/>
      <c r="M43" s="227"/>
      <c r="N43" s="228"/>
      <c r="O43" s="228"/>
      <c r="P43" s="228"/>
    </row>
    <row r="44" spans="1:16" ht="15" hidden="1" x14ac:dyDescent="0.2">
      <c r="A44" s="214">
        <v>43</v>
      </c>
      <c r="B44" s="215">
        <v>14</v>
      </c>
      <c r="C44" s="214">
        <v>1405</v>
      </c>
      <c r="D44" s="214"/>
      <c r="E44" s="214" t="s">
        <v>51</v>
      </c>
      <c r="F44" s="250">
        <v>724</v>
      </c>
      <c r="G44" s="250"/>
      <c r="H44" s="249">
        <f t="shared" ref="H44:H52" si="8">F44+G44</f>
        <v>724</v>
      </c>
      <c r="I44" s="217" t="s">
        <v>32</v>
      </c>
      <c r="J44" s="217"/>
      <c r="K44" s="214"/>
      <c r="L44" s="214"/>
      <c r="M44" s="217"/>
      <c r="N44" s="221">
        <f>+K44*F44</f>
        <v>0</v>
      </c>
      <c r="O44" s="221"/>
      <c r="P44" s="221">
        <f>+N44-O44</f>
        <v>0</v>
      </c>
    </row>
    <row r="45" spans="1:16" ht="30" hidden="1" x14ac:dyDescent="0.25">
      <c r="A45" s="214">
        <v>44</v>
      </c>
      <c r="B45" s="216">
        <v>15</v>
      </c>
      <c r="C45" s="216">
        <v>1501</v>
      </c>
      <c r="D45" s="216" t="s">
        <v>185</v>
      </c>
      <c r="E45" s="214" t="s">
        <v>51</v>
      </c>
      <c r="F45" s="255">
        <v>666.02</v>
      </c>
      <c r="G45" s="255">
        <v>29.44</v>
      </c>
      <c r="H45" s="249">
        <f t="shared" si="8"/>
        <v>695.46</v>
      </c>
      <c r="I45" s="217" t="s">
        <v>41</v>
      </c>
      <c r="J45" s="217" t="s">
        <v>186</v>
      </c>
      <c r="K45" s="211"/>
      <c r="L45" s="218">
        <v>44825</v>
      </c>
      <c r="M45" s="218">
        <v>44825</v>
      </c>
      <c r="N45" s="219">
        <v>675074</v>
      </c>
      <c r="O45" s="219">
        <v>168769</v>
      </c>
      <c r="P45" s="219">
        <f t="shared" ref="P45:P46" si="9">+N45-O45</f>
        <v>506305</v>
      </c>
    </row>
    <row r="46" spans="1:16" ht="30" hidden="1" x14ac:dyDescent="0.25">
      <c r="A46" s="214">
        <v>45</v>
      </c>
      <c r="B46" s="216">
        <v>15</v>
      </c>
      <c r="C46" s="216">
        <v>1502</v>
      </c>
      <c r="D46" s="216" t="s">
        <v>187</v>
      </c>
      <c r="E46" s="214" t="s">
        <v>51</v>
      </c>
      <c r="F46" s="255">
        <v>689.03</v>
      </c>
      <c r="G46" s="255">
        <v>25.38</v>
      </c>
      <c r="H46" s="249">
        <f t="shared" si="8"/>
        <v>714.41</v>
      </c>
      <c r="I46" s="217" t="s">
        <v>41</v>
      </c>
      <c r="J46" s="217" t="s">
        <v>188</v>
      </c>
      <c r="K46" s="211"/>
      <c r="L46" s="218">
        <v>44825</v>
      </c>
      <c r="M46" s="218">
        <v>44825</v>
      </c>
      <c r="N46" s="219">
        <v>581288</v>
      </c>
      <c r="O46" s="219">
        <v>145322</v>
      </c>
      <c r="P46" s="219">
        <f t="shared" si="9"/>
        <v>435966</v>
      </c>
    </row>
    <row r="47" spans="1:16" ht="15" hidden="1" x14ac:dyDescent="0.2">
      <c r="A47" s="214">
        <v>46</v>
      </c>
      <c r="B47" s="215">
        <v>15</v>
      </c>
      <c r="C47" s="214">
        <v>1503</v>
      </c>
      <c r="D47" s="214"/>
      <c r="E47" s="214" t="s">
        <v>91</v>
      </c>
      <c r="F47" s="250">
        <v>493</v>
      </c>
      <c r="G47" s="250"/>
      <c r="H47" s="249">
        <f t="shared" si="8"/>
        <v>493</v>
      </c>
      <c r="I47" s="217" t="s">
        <v>32</v>
      </c>
      <c r="J47" s="217"/>
      <c r="K47" s="214"/>
      <c r="L47" s="214"/>
      <c r="M47" s="217"/>
      <c r="N47" s="221">
        <f>+K47*F47</f>
        <v>0</v>
      </c>
      <c r="O47" s="221"/>
      <c r="P47" s="221">
        <f>+N47-O47</f>
        <v>0</v>
      </c>
    </row>
    <row r="48" spans="1:16" ht="15" hidden="1" x14ac:dyDescent="0.2">
      <c r="A48" s="214">
        <v>47</v>
      </c>
      <c r="B48" s="215">
        <v>15</v>
      </c>
      <c r="C48" s="214">
        <v>1504</v>
      </c>
      <c r="D48" s="214"/>
      <c r="E48" s="214" t="s">
        <v>51</v>
      </c>
      <c r="F48" s="250">
        <v>732</v>
      </c>
      <c r="G48" s="250"/>
      <c r="H48" s="249">
        <f t="shared" si="8"/>
        <v>732</v>
      </c>
      <c r="I48" s="217" t="s">
        <v>32</v>
      </c>
      <c r="J48" s="217"/>
      <c r="K48" s="214"/>
      <c r="L48" s="214"/>
      <c r="M48" s="217"/>
      <c r="N48" s="221">
        <f>+K48*F48</f>
        <v>0</v>
      </c>
      <c r="O48" s="221"/>
      <c r="P48" s="221">
        <f>+N48-O48</f>
        <v>0</v>
      </c>
    </row>
    <row r="49" spans="1:16" ht="15" hidden="1" x14ac:dyDescent="0.2">
      <c r="A49" s="214">
        <v>48</v>
      </c>
      <c r="B49" s="215">
        <v>15</v>
      </c>
      <c r="C49" s="214">
        <v>1505</v>
      </c>
      <c r="D49" s="214"/>
      <c r="E49" s="214" t="s">
        <v>51</v>
      </c>
      <c r="F49" s="250">
        <v>724</v>
      </c>
      <c r="G49" s="250"/>
      <c r="H49" s="249">
        <f t="shared" si="8"/>
        <v>724</v>
      </c>
      <c r="I49" s="217" t="s">
        <v>32</v>
      </c>
      <c r="J49" s="217"/>
      <c r="K49" s="214"/>
      <c r="L49" s="214"/>
      <c r="M49" s="217"/>
      <c r="N49" s="221">
        <f>+K49*F49</f>
        <v>0</v>
      </c>
      <c r="O49" s="221"/>
      <c r="P49" s="221">
        <f>+N49-O49</f>
        <v>0</v>
      </c>
    </row>
    <row r="50" spans="1:16" ht="45" hidden="1" x14ac:dyDescent="0.25">
      <c r="A50" s="214">
        <v>49</v>
      </c>
      <c r="B50" s="216">
        <v>15</v>
      </c>
      <c r="C50" s="237">
        <v>1601</v>
      </c>
      <c r="D50" s="216" t="s">
        <v>189</v>
      </c>
      <c r="E50" s="214" t="s">
        <v>51</v>
      </c>
      <c r="F50" s="255">
        <v>785</v>
      </c>
      <c r="G50" s="255">
        <v>-90</v>
      </c>
      <c r="H50" s="249">
        <f t="shared" si="8"/>
        <v>695</v>
      </c>
      <c r="I50" s="217" t="s">
        <v>41</v>
      </c>
      <c r="J50" s="217" t="s">
        <v>190</v>
      </c>
      <c r="K50" s="211"/>
      <c r="L50" s="218">
        <v>44825</v>
      </c>
      <c r="M50" s="218">
        <v>44825</v>
      </c>
      <c r="N50" s="219">
        <v>674960</v>
      </c>
      <c r="O50" s="219">
        <v>337480</v>
      </c>
      <c r="P50" s="219">
        <f t="shared" ref="P50:P79" si="10">+N50-O50</f>
        <v>337480</v>
      </c>
    </row>
    <row r="51" spans="1:16" ht="45" hidden="1" x14ac:dyDescent="0.25">
      <c r="A51" s="214">
        <v>50</v>
      </c>
      <c r="B51" s="216">
        <v>16</v>
      </c>
      <c r="C51" s="237">
        <v>1602</v>
      </c>
      <c r="D51" s="216" t="s">
        <v>189</v>
      </c>
      <c r="E51" s="214" t="s">
        <v>51</v>
      </c>
      <c r="F51" s="255">
        <v>785</v>
      </c>
      <c r="G51" s="255">
        <v>125</v>
      </c>
      <c r="H51" s="249">
        <f t="shared" si="8"/>
        <v>910</v>
      </c>
      <c r="I51" s="217" t="s">
        <v>41</v>
      </c>
      <c r="J51" s="217" t="s">
        <v>190</v>
      </c>
      <c r="K51" s="211"/>
      <c r="L51" s="218">
        <v>44825</v>
      </c>
      <c r="M51" s="218">
        <v>44825</v>
      </c>
      <c r="N51" s="219">
        <v>116380</v>
      </c>
      <c r="O51" s="219">
        <v>116380</v>
      </c>
      <c r="P51" s="219">
        <f t="shared" si="10"/>
        <v>0</v>
      </c>
    </row>
    <row r="52" spans="1:16" ht="15" hidden="1" x14ac:dyDescent="0.2">
      <c r="A52" s="214">
        <v>51</v>
      </c>
      <c r="B52" s="241">
        <v>16</v>
      </c>
      <c r="C52" s="242">
        <v>1603</v>
      </c>
      <c r="D52" s="264"/>
      <c r="E52" s="264" t="s">
        <v>52</v>
      </c>
      <c r="F52" s="266">
        <v>1029</v>
      </c>
      <c r="G52" s="266"/>
      <c r="H52" s="262">
        <f t="shared" si="8"/>
        <v>1029</v>
      </c>
      <c r="I52" s="258" t="s">
        <v>32</v>
      </c>
      <c r="J52" s="217"/>
      <c r="K52" s="214"/>
      <c r="L52" s="214"/>
      <c r="M52" s="217"/>
      <c r="N52" s="221">
        <f t="shared" ref="N52:N79" si="11">+K52*F52</f>
        <v>0</v>
      </c>
      <c r="O52" s="221"/>
      <c r="P52" s="221">
        <f t="shared" si="10"/>
        <v>0</v>
      </c>
    </row>
    <row r="53" spans="1:16" ht="15" hidden="1" x14ac:dyDescent="0.2">
      <c r="A53" s="214">
        <v>52</v>
      </c>
      <c r="B53" s="241">
        <v>16</v>
      </c>
      <c r="C53" s="242">
        <v>1604</v>
      </c>
      <c r="D53" s="265"/>
      <c r="E53" s="265"/>
      <c r="F53" s="267"/>
      <c r="G53" s="267"/>
      <c r="H53" s="263"/>
      <c r="I53" s="259"/>
      <c r="J53" s="217"/>
      <c r="K53" s="214"/>
      <c r="L53" s="214"/>
      <c r="M53" s="217"/>
      <c r="N53" s="221">
        <f t="shared" si="11"/>
        <v>0</v>
      </c>
      <c r="O53" s="221"/>
      <c r="P53" s="221">
        <f t="shared" si="10"/>
        <v>0</v>
      </c>
    </row>
    <row r="54" spans="1:16" ht="15" hidden="1" x14ac:dyDescent="0.2">
      <c r="A54" s="214">
        <v>53</v>
      </c>
      <c r="B54" s="215">
        <v>16</v>
      </c>
      <c r="C54" s="214">
        <v>1605</v>
      </c>
      <c r="D54" s="214"/>
      <c r="E54" s="214" t="s">
        <v>51</v>
      </c>
      <c r="F54" s="250">
        <v>724</v>
      </c>
      <c r="G54" s="250"/>
      <c r="H54" s="249">
        <f t="shared" ref="H54:H79" si="12">F54+G54</f>
        <v>724</v>
      </c>
      <c r="I54" s="217" t="s">
        <v>32</v>
      </c>
      <c r="J54" s="217"/>
      <c r="K54" s="214"/>
      <c r="L54" s="214"/>
      <c r="M54" s="217"/>
      <c r="N54" s="221">
        <f t="shared" si="11"/>
        <v>0</v>
      </c>
      <c r="O54" s="221"/>
      <c r="P54" s="221">
        <f t="shared" si="10"/>
        <v>0</v>
      </c>
    </row>
    <row r="55" spans="1:16" ht="15" hidden="1" x14ac:dyDescent="0.2">
      <c r="A55" s="214">
        <v>54</v>
      </c>
      <c r="B55" s="215">
        <v>17</v>
      </c>
      <c r="C55" s="214">
        <v>1701</v>
      </c>
      <c r="D55" s="214"/>
      <c r="E55" s="214" t="s">
        <v>51</v>
      </c>
      <c r="F55" s="250">
        <v>725</v>
      </c>
      <c r="G55" s="250"/>
      <c r="H55" s="249">
        <f t="shared" si="12"/>
        <v>725</v>
      </c>
      <c r="I55" s="217" t="s">
        <v>32</v>
      </c>
      <c r="J55" s="217"/>
      <c r="K55" s="214"/>
      <c r="L55" s="214"/>
      <c r="M55" s="217"/>
      <c r="N55" s="221">
        <f t="shared" si="11"/>
        <v>0</v>
      </c>
      <c r="O55" s="221"/>
      <c r="P55" s="221">
        <f t="shared" si="10"/>
        <v>0</v>
      </c>
    </row>
    <row r="56" spans="1:16" ht="15" hidden="1" x14ac:dyDescent="0.2">
      <c r="A56" s="214">
        <v>55</v>
      </c>
      <c r="B56" s="215">
        <v>17</v>
      </c>
      <c r="C56" s="214">
        <v>1702</v>
      </c>
      <c r="D56" s="214"/>
      <c r="E56" s="214" t="s">
        <v>51</v>
      </c>
      <c r="F56" s="250">
        <v>745</v>
      </c>
      <c r="G56" s="250"/>
      <c r="H56" s="249">
        <f t="shared" si="12"/>
        <v>745</v>
      </c>
      <c r="I56" s="217" t="s">
        <v>32</v>
      </c>
      <c r="J56" s="222"/>
      <c r="K56" s="214"/>
      <c r="L56" s="214"/>
      <c r="M56" s="217"/>
      <c r="N56" s="221">
        <f t="shared" si="11"/>
        <v>0</v>
      </c>
      <c r="O56" s="221"/>
      <c r="P56" s="221">
        <f t="shared" si="10"/>
        <v>0</v>
      </c>
    </row>
    <row r="57" spans="1:16" ht="15" hidden="1" x14ac:dyDescent="0.2">
      <c r="A57" s="214">
        <v>56</v>
      </c>
      <c r="B57" s="215">
        <v>17</v>
      </c>
      <c r="C57" s="214">
        <v>1703</v>
      </c>
      <c r="D57" s="214"/>
      <c r="E57" s="214" t="s">
        <v>91</v>
      </c>
      <c r="F57" s="250">
        <v>493</v>
      </c>
      <c r="G57" s="250"/>
      <c r="H57" s="249">
        <f t="shared" si="12"/>
        <v>493</v>
      </c>
      <c r="I57" s="217" t="s">
        <v>32</v>
      </c>
      <c r="J57" s="217"/>
      <c r="K57" s="214"/>
      <c r="L57" s="214"/>
      <c r="M57" s="217"/>
      <c r="N57" s="221">
        <f>+K57*F57</f>
        <v>0</v>
      </c>
      <c r="O57" s="221"/>
      <c r="P57" s="221">
        <f t="shared" si="10"/>
        <v>0</v>
      </c>
    </row>
    <row r="58" spans="1:16" ht="15" hidden="1" x14ac:dyDescent="0.2">
      <c r="A58" s="214">
        <v>57</v>
      </c>
      <c r="B58" s="215">
        <v>17</v>
      </c>
      <c r="C58" s="214">
        <v>1704</v>
      </c>
      <c r="D58" s="214"/>
      <c r="E58" s="214" t="s">
        <v>51</v>
      </c>
      <c r="F58" s="250">
        <v>732</v>
      </c>
      <c r="G58" s="250"/>
      <c r="H58" s="249">
        <f t="shared" si="12"/>
        <v>732</v>
      </c>
      <c r="I58" s="217" t="s">
        <v>32</v>
      </c>
      <c r="J58" s="217"/>
      <c r="K58" s="214"/>
      <c r="L58" s="214"/>
      <c r="M58" s="217"/>
      <c r="N58" s="221">
        <f t="shared" si="11"/>
        <v>0</v>
      </c>
      <c r="O58" s="221"/>
      <c r="P58" s="221">
        <f t="shared" si="10"/>
        <v>0</v>
      </c>
    </row>
    <row r="59" spans="1:16" ht="15" hidden="1" x14ac:dyDescent="0.2">
      <c r="A59" s="214">
        <v>58</v>
      </c>
      <c r="B59" s="215">
        <v>17</v>
      </c>
      <c r="C59" s="214">
        <v>1705</v>
      </c>
      <c r="D59" s="214"/>
      <c r="E59" s="214" t="s">
        <v>51</v>
      </c>
      <c r="F59" s="250">
        <v>724</v>
      </c>
      <c r="G59" s="250"/>
      <c r="H59" s="249">
        <f t="shared" si="12"/>
        <v>724</v>
      </c>
      <c r="I59" s="217" t="s">
        <v>32</v>
      </c>
      <c r="J59" s="217"/>
      <c r="K59" s="214"/>
      <c r="L59" s="214"/>
      <c r="M59" s="217"/>
      <c r="N59" s="221">
        <f t="shared" si="11"/>
        <v>0</v>
      </c>
      <c r="O59" s="221"/>
      <c r="P59" s="221">
        <f t="shared" si="10"/>
        <v>0</v>
      </c>
    </row>
    <row r="60" spans="1:16" ht="15" hidden="1" x14ac:dyDescent="0.2">
      <c r="A60" s="214">
        <v>59</v>
      </c>
      <c r="B60" s="215">
        <v>18</v>
      </c>
      <c r="C60" s="214">
        <v>1801</v>
      </c>
      <c r="D60" s="214"/>
      <c r="E60" s="214" t="s">
        <v>51</v>
      </c>
      <c r="F60" s="250">
        <v>725</v>
      </c>
      <c r="G60" s="250"/>
      <c r="H60" s="249">
        <f t="shared" si="12"/>
        <v>725</v>
      </c>
      <c r="I60" s="217" t="s">
        <v>32</v>
      </c>
      <c r="J60" s="222"/>
      <c r="K60" s="214"/>
      <c r="L60" s="214"/>
      <c r="M60" s="217"/>
      <c r="N60" s="221">
        <f t="shared" si="11"/>
        <v>0</v>
      </c>
      <c r="O60" s="221"/>
      <c r="P60" s="221">
        <f t="shared" si="10"/>
        <v>0</v>
      </c>
    </row>
    <row r="61" spans="1:16" ht="15" hidden="1" x14ac:dyDescent="0.2">
      <c r="A61" s="214">
        <v>60</v>
      </c>
      <c r="B61" s="215">
        <v>18</v>
      </c>
      <c r="C61" s="214">
        <v>1802</v>
      </c>
      <c r="D61" s="214"/>
      <c r="E61" s="214" t="s">
        <v>51</v>
      </c>
      <c r="F61" s="250">
        <v>745</v>
      </c>
      <c r="G61" s="250"/>
      <c r="H61" s="249">
        <f t="shared" si="12"/>
        <v>745</v>
      </c>
      <c r="I61" s="217" t="s">
        <v>32</v>
      </c>
      <c r="J61" s="222"/>
      <c r="K61" s="214"/>
      <c r="L61" s="214"/>
      <c r="M61" s="217"/>
      <c r="N61" s="221">
        <f t="shared" si="11"/>
        <v>0</v>
      </c>
      <c r="O61" s="221"/>
      <c r="P61" s="221">
        <f t="shared" si="10"/>
        <v>0</v>
      </c>
    </row>
    <row r="62" spans="1:16" ht="15" hidden="1" x14ac:dyDescent="0.2">
      <c r="A62" s="214">
        <v>61</v>
      </c>
      <c r="B62" s="215">
        <v>18</v>
      </c>
      <c r="C62" s="214">
        <v>1803</v>
      </c>
      <c r="D62" s="214"/>
      <c r="E62" s="214" t="s">
        <v>91</v>
      </c>
      <c r="F62" s="250">
        <v>493</v>
      </c>
      <c r="G62" s="250"/>
      <c r="H62" s="249">
        <f t="shared" si="12"/>
        <v>493</v>
      </c>
      <c r="I62" s="217" t="s">
        <v>32</v>
      </c>
      <c r="J62" s="217"/>
      <c r="K62" s="214"/>
      <c r="L62" s="214"/>
      <c r="M62" s="217"/>
      <c r="N62" s="221">
        <f t="shared" si="11"/>
        <v>0</v>
      </c>
      <c r="O62" s="221"/>
      <c r="P62" s="221">
        <f t="shared" si="10"/>
        <v>0</v>
      </c>
    </row>
    <row r="63" spans="1:16" ht="15" hidden="1" x14ac:dyDescent="0.2">
      <c r="A63" s="214">
        <v>62</v>
      </c>
      <c r="B63" s="243">
        <v>18</v>
      </c>
      <c r="C63" s="243">
        <v>1804</v>
      </c>
      <c r="D63" s="243"/>
      <c r="E63" s="243" t="s">
        <v>51</v>
      </c>
      <c r="F63" s="254">
        <v>732</v>
      </c>
      <c r="G63" s="254"/>
      <c r="H63" s="249">
        <f t="shared" si="12"/>
        <v>732</v>
      </c>
      <c r="I63" s="217" t="s">
        <v>32</v>
      </c>
      <c r="J63" s="244"/>
      <c r="K63" s="245"/>
      <c r="L63" s="245"/>
      <c r="M63" s="244"/>
      <c r="N63" s="221">
        <f t="shared" si="11"/>
        <v>0</v>
      </c>
      <c r="O63" s="246"/>
      <c r="P63" s="221">
        <f t="shared" si="10"/>
        <v>0</v>
      </c>
    </row>
    <row r="64" spans="1:16" ht="15" hidden="1" x14ac:dyDescent="0.2">
      <c r="A64" s="214">
        <v>63</v>
      </c>
      <c r="B64" s="220">
        <v>18</v>
      </c>
      <c r="C64" s="222">
        <v>1805</v>
      </c>
      <c r="D64" s="222"/>
      <c r="E64" s="222" t="s">
        <v>51</v>
      </c>
      <c r="F64" s="250">
        <v>724</v>
      </c>
      <c r="G64" s="250"/>
      <c r="H64" s="249">
        <f t="shared" si="12"/>
        <v>724</v>
      </c>
      <c r="I64" s="217" t="s">
        <v>32</v>
      </c>
      <c r="J64" s="222"/>
      <c r="K64" s="222"/>
      <c r="L64" s="222"/>
      <c r="M64" s="222"/>
      <c r="N64" s="221">
        <f t="shared" si="11"/>
        <v>0</v>
      </c>
      <c r="O64" s="247"/>
      <c r="P64" s="221">
        <f t="shared" si="10"/>
        <v>0</v>
      </c>
    </row>
    <row r="65" spans="1:16" ht="15" hidden="1" x14ac:dyDescent="0.2">
      <c r="A65" s="214">
        <v>64</v>
      </c>
      <c r="B65" s="220">
        <v>19</v>
      </c>
      <c r="C65" s="222">
        <v>1901</v>
      </c>
      <c r="D65" s="222"/>
      <c r="E65" s="222" t="s">
        <v>51</v>
      </c>
      <c r="F65" s="250">
        <v>725</v>
      </c>
      <c r="G65" s="250"/>
      <c r="H65" s="249">
        <f t="shared" si="12"/>
        <v>725</v>
      </c>
      <c r="I65" s="217" t="s">
        <v>32</v>
      </c>
      <c r="J65" s="222"/>
      <c r="K65" s="222"/>
      <c r="L65" s="222"/>
      <c r="M65" s="222"/>
      <c r="N65" s="221">
        <f t="shared" si="11"/>
        <v>0</v>
      </c>
      <c r="O65" s="247"/>
      <c r="P65" s="221">
        <f t="shared" si="10"/>
        <v>0</v>
      </c>
    </row>
    <row r="66" spans="1:16" ht="15" hidden="1" x14ac:dyDescent="0.2">
      <c r="A66" s="214">
        <v>65</v>
      </c>
      <c r="B66" s="220">
        <v>19</v>
      </c>
      <c r="C66" s="222">
        <v>1902</v>
      </c>
      <c r="D66" s="222"/>
      <c r="E66" s="222" t="s">
        <v>51</v>
      </c>
      <c r="F66" s="250">
        <v>745</v>
      </c>
      <c r="G66" s="250"/>
      <c r="H66" s="249">
        <f t="shared" si="12"/>
        <v>745</v>
      </c>
      <c r="I66" s="217" t="s">
        <v>32</v>
      </c>
      <c r="J66" s="222"/>
      <c r="K66" s="222"/>
      <c r="L66" s="222"/>
      <c r="M66" s="222"/>
      <c r="N66" s="221">
        <f t="shared" si="11"/>
        <v>0</v>
      </c>
      <c r="O66" s="247"/>
      <c r="P66" s="221">
        <f t="shared" si="10"/>
        <v>0</v>
      </c>
    </row>
    <row r="67" spans="1:16" ht="15" hidden="1" x14ac:dyDescent="0.2">
      <c r="A67" s="214">
        <v>66</v>
      </c>
      <c r="B67" s="220">
        <v>19</v>
      </c>
      <c r="C67" s="222">
        <v>1903</v>
      </c>
      <c r="D67" s="222"/>
      <c r="E67" s="222" t="s">
        <v>91</v>
      </c>
      <c r="F67" s="250">
        <v>493</v>
      </c>
      <c r="G67" s="250"/>
      <c r="H67" s="249">
        <f t="shared" si="12"/>
        <v>493</v>
      </c>
      <c r="I67" s="217" t="s">
        <v>32</v>
      </c>
      <c r="J67" s="222"/>
      <c r="K67" s="222"/>
      <c r="L67" s="222"/>
      <c r="M67" s="222"/>
      <c r="N67" s="221">
        <f t="shared" si="11"/>
        <v>0</v>
      </c>
      <c r="O67" s="247"/>
      <c r="P67" s="221">
        <f t="shared" si="10"/>
        <v>0</v>
      </c>
    </row>
    <row r="68" spans="1:16" ht="15" hidden="1" x14ac:dyDescent="0.2">
      <c r="A68" s="214">
        <v>67</v>
      </c>
      <c r="B68" s="220">
        <v>19</v>
      </c>
      <c r="C68" s="222">
        <v>1904</v>
      </c>
      <c r="D68" s="222"/>
      <c r="E68" s="222" t="s">
        <v>51</v>
      </c>
      <c r="F68" s="250">
        <v>732</v>
      </c>
      <c r="G68" s="250"/>
      <c r="H68" s="249">
        <f t="shared" si="12"/>
        <v>732</v>
      </c>
      <c r="I68" s="217" t="s">
        <v>32</v>
      </c>
      <c r="J68" s="222"/>
      <c r="K68" s="222"/>
      <c r="L68" s="222"/>
      <c r="M68" s="222"/>
      <c r="N68" s="221">
        <f t="shared" si="11"/>
        <v>0</v>
      </c>
      <c r="O68" s="247"/>
      <c r="P68" s="221">
        <f t="shared" si="10"/>
        <v>0</v>
      </c>
    </row>
    <row r="69" spans="1:16" ht="15" hidden="1" x14ac:dyDescent="0.2">
      <c r="A69" s="214">
        <v>68</v>
      </c>
      <c r="B69" s="220">
        <v>19</v>
      </c>
      <c r="C69" s="222">
        <v>1905</v>
      </c>
      <c r="D69" s="222"/>
      <c r="E69" s="222" t="s">
        <v>51</v>
      </c>
      <c r="F69" s="250">
        <v>724</v>
      </c>
      <c r="G69" s="250"/>
      <c r="H69" s="249">
        <f t="shared" si="12"/>
        <v>724</v>
      </c>
      <c r="I69" s="217" t="s">
        <v>32</v>
      </c>
      <c r="J69" s="222"/>
      <c r="K69" s="222"/>
      <c r="L69" s="222"/>
      <c r="M69" s="222"/>
      <c r="N69" s="221">
        <f t="shared" si="11"/>
        <v>0</v>
      </c>
      <c r="O69" s="247"/>
      <c r="P69" s="221">
        <f t="shared" si="10"/>
        <v>0</v>
      </c>
    </row>
    <row r="70" spans="1:16" ht="15" hidden="1" x14ac:dyDescent="0.2">
      <c r="A70" s="214">
        <v>69</v>
      </c>
      <c r="B70" s="220">
        <v>20</v>
      </c>
      <c r="C70" s="222">
        <v>2001</v>
      </c>
      <c r="D70" s="222"/>
      <c r="E70" s="222" t="s">
        <v>51</v>
      </c>
      <c r="F70" s="250">
        <v>725</v>
      </c>
      <c r="G70" s="250"/>
      <c r="H70" s="249">
        <f t="shared" si="12"/>
        <v>725</v>
      </c>
      <c r="I70" s="217" t="s">
        <v>32</v>
      </c>
      <c r="J70" s="222"/>
      <c r="K70" s="222"/>
      <c r="L70" s="222"/>
      <c r="M70" s="222"/>
      <c r="N70" s="221">
        <f t="shared" si="11"/>
        <v>0</v>
      </c>
      <c r="O70" s="247"/>
      <c r="P70" s="221">
        <f t="shared" si="10"/>
        <v>0</v>
      </c>
    </row>
    <row r="71" spans="1:16" ht="15" hidden="1" x14ac:dyDescent="0.2">
      <c r="A71" s="214">
        <v>70</v>
      </c>
      <c r="B71" s="220">
        <v>20</v>
      </c>
      <c r="C71" s="222">
        <v>2002</v>
      </c>
      <c r="D71" s="222"/>
      <c r="E71" s="222" t="s">
        <v>51</v>
      </c>
      <c r="F71" s="250">
        <v>745</v>
      </c>
      <c r="G71" s="250"/>
      <c r="H71" s="249">
        <f t="shared" si="12"/>
        <v>745</v>
      </c>
      <c r="I71" s="217" t="s">
        <v>32</v>
      </c>
      <c r="J71" s="222"/>
      <c r="K71" s="222"/>
      <c r="L71" s="222"/>
      <c r="M71" s="222"/>
      <c r="N71" s="221">
        <f t="shared" si="11"/>
        <v>0</v>
      </c>
      <c r="O71" s="247"/>
      <c r="P71" s="221">
        <f t="shared" si="10"/>
        <v>0</v>
      </c>
    </row>
    <row r="72" spans="1:16" ht="15" hidden="1" x14ac:dyDescent="0.2">
      <c r="A72" s="214">
        <v>71</v>
      </c>
      <c r="B72" s="220">
        <v>20</v>
      </c>
      <c r="C72" s="222">
        <v>2003</v>
      </c>
      <c r="D72" s="222"/>
      <c r="E72" s="222" t="s">
        <v>91</v>
      </c>
      <c r="F72" s="250">
        <v>493</v>
      </c>
      <c r="G72" s="250"/>
      <c r="H72" s="249">
        <f t="shared" si="12"/>
        <v>493</v>
      </c>
      <c r="I72" s="217" t="s">
        <v>32</v>
      </c>
      <c r="J72" s="222"/>
      <c r="K72" s="222"/>
      <c r="L72" s="222"/>
      <c r="M72" s="222"/>
      <c r="N72" s="221">
        <f t="shared" si="11"/>
        <v>0</v>
      </c>
      <c r="O72" s="247"/>
      <c r="P72" s="221">
        <f t="shared" si="10"/>
        <v>0</v>
      </c>
    </row>
    <row r="73" spans="1:16" ht="15" hidden="1" x14ac:dyDescent="0.2">
      <c r="A73" s="214">
        <v>72</v>
      </c>
      <c r="B73" s="220">
        <v>20</v>
      </c>
      <c r="C73" s="222">
        <v>2004</v>
      </c>
      <c r="D73" s="222"/>
      <c r="E73" s="222" t="s">
        <v>51</v>
      </c>
      <c r="F73" s="250">
        <v>732</v>
      </c>
      <c r="G73" s="250"/>
      <c r="H73" s="249">
        <f t="shared" si="12"/>
        <v>732</v>
      </c>
      <c r="I73" s="217" t="s">
        <v>32</v>
      </c>
      <c r="J73" s="222"/>
      <c r="K73" s="222"/>
      <c r="L73" s="222"/>
      <c r="M73" s="222"/>
      <c r="N73" s="221">
        <f t="shared" si="11"/>
        <v>0</v>
      </c>
      <c r="O73" s="247"/>
      <c r="P73" s="221">
        <f t="shared" si="10"/>
        <v>0</v>
      </c>
    </row>
    <row r="74" spans="1:16" ht="15" hidden="1" x14ac:dyDescent="0.2">
      <c r="A74" s="214">
        <v>73</v>
      </c>
      <c r="B74" s="220">
        <v>20</v>
      </c>
      <c r="C74" s="222">
        <v>2005</v>
      </c>
      <c r="D74" s="222"/>
      <c r="E74" s="222" t="s">
        <v>51</v>
      </c>
      <c r="F74" s="250">
        <v>724</v>
      </c>
      <c r="G74" s="250"/>
      <c r="H74" s="249">
        <f t="shared" si="12"/>
        <v>724</v>
      </c>
      <c r="I74" s="217" t="s">
        <v>32</v>
      </c>
      <c r="J74" s="222"/>
      <c r="K74" s="222"/>
      <c r="L74" s="222"/>
      <c r="M74" s="222"/>
      <c r="N74" s="221">
        <f t="shared" si="11"/>
        <v>0</v>
      </c>
      <c r="O74" s="247"/>
      <c r="P74" s="221">
        <f t="shared" si="10"/>
        <v>0</v>
      </c>
    </row>
    <row r="75" spans="1:16" ht="15" hidden="1" x14ac:dyDescent="0.2">
      <c r="A75" s="214">
        <v>74</v>
      </c>
      <c r="B75" s="220">
        <v>21</v>
      </c>
      <c r="C75" s="222">
        <v>2101</v>
      </c>
      <c r="D75" s="222"/>
      <c r="E75" s="222" t="s">
        <v>51</v>
      </c>
      <c r="F75" s="250">
        <v>725</v>
      </c>
      <c r="G75" s="250"/>
      <c r="H75" s="249">
        <f t="shared" si="12"/>
        <v>725</v>
      </c>
      <c r="I75" s="217" t="s">
        <v>32</v>
      </c>
      <c r="J75" s="222"/>
      <c r="K75" s="222"/>
      <c r="L75" s="222"/>
      <c r="M75" s="222"/>
      <c r="N75" s="221">
        <f t="shared" si="11"/>
        <v>0</v>
      </c>
      <c r="O75" s="247"/>
      <c r="P75" s="221">
        <f t="shared" si="10"/>
        <v>0</v>
      </c>
    </row>
    <row r="76" spans="1:16" ht="15" hidden="1" x14ac:dyDescent="0.2">
      <c r="A76" s="214">
        <v>75</v>
      </c>
      <c r="B76" s="220">
        <v>21</v>
      </c>
      <c r="C76" s="222">
        <v>2102</v>
      </c>
      <c r="D76" s="222"/>
      <c r="E76" s="222" t="s">
        <v>51</v>
      </c>
      <c r="F76" s="250">
        <v>745</v>
      </c>
      <c r="G76" s="250"/>
      <c r="H76" s="249">
        <f t="shared" si="12"/>
        <v>745</v>
      </c>
      <c r="I76" s="217" t="s">
        <v>32</v>
      </c>
      <c r="J76" s="222"/>
      <c r="K76" s="222"/>
      <c r="L76" s="222"/>
      <c r="M76" s="222"/>
      <c r="N76" s="221">
        <f t="shared" si="11"/>
        <v>0</v>
      </c>
      <c r="O76" s="247"/>
      <c r="P76" s="221">
        <f t="shared" si="10"/>
        <v>0</v>
      </c>
    </row>
    <row r="77" spans="1:16" ht="15" hidden="1" x14ac:dyDescent="0.2">
      <c r="A77" s="214">
        <v>76</v>
      </c>
      <c r="B77" s="220">
        <v>21</v>
      </c>
      <c r="C77" s="222">
        <v>2103</v>
      </c>
      <c r="D77" s="222"/>
      <c r="E77" s="222" t="s">
        <v>91</v>
      </c>
      <c r="F77" s="250">
        <v>493</v>
      </c>
      <c r="G77" s="250"/>
      <c r="H77" s="249">
        <f t="shared" si="12"/>
        <v>493</v>
      </c>
      <c r="I77" s="217" t="s">
        <v>32</v>
      </c>
      <c r="J77" s="222"/>
      <c r="K77" s="222"/>
      <c r="L77" s="222"/>
      <c r="M77" s="222"/>
      <c r="N77" s="221">
        <f t="shared" si="11"/>
        <v>0</v>
      </c>
      <c r="O77" s="247"/>
      <c r="P77" s="221">
        <f t="shared" si="10"/>
        <v>0</v>
      </c>
    </row>
    <row r="78" spans="1:16" ht="15" hidden="1" x14ac:dyDescent="0.2">
      <c r="A78" s="214">
        <v>77</v>
      </c>
      <c r="B78" s="220">
        <v>21</v>
      </c>
      <c r="C78" s="222">
        <v>2104</v>
      </c>
      <c r="D78" s="222"/>
      <c r="E78" s="222" t="s">
        <v>51</v>
      </c>
      <c r="F78" s="250">
        <v>732</v>
      </c>
      <c r="G78" s="250"/>
      <c r="H78" s="249">
        <f t="shared" si="12"/>
        <v>732</v>
      </c>
      <c r="I78" s="217" t="s">
        <v>32</v>
      </c>
      <c r="J78" s="222"/>
      <c r="K78" s="222"/>
      <c r="L78" s="222"/>
      <c r="M78" s="222"/>
      <c r="N78" s="221">
        <f t="shared" si="11"/>
        <v>0</v>
      </c>
      <c r="O78" s="247"/>
      <c r="P78" s="221">
        <f t="shared" si="10"/>
        <v>0</v>
      </c>
    </row>
    <row r="79" spans="1:16" ht="15" hidden="1" x14ac:dyDescent="0.2">
      <c r="A79" s="214">
        <v>78</v>
      </c>
      <c r="B79" s="220">
        <v>21</v>
      </c>
      <c r="C79" s="222">
        <v>2105</v>
      </c>
      <c r="D79" s="222"/>
      <c r="E79" s="222" t="s">
        <v>51</v>
      </c>
      <c r="F79" s="250">
        <v>724</v>
      </c>
      <c r="G79" s="250"/>
      <c r="H79" s="249">
        <f t="shared" si="12"/>
        <v>724</v>
      </c>
      <c r="I79" s="217" t="s">
        <v>32</v>
      </c>
      <c r="J79" s="222"/>
      <c r="K79" s="222"/>
      <c r="L79" s="222"/>
      <c r="M79" s="222"/>
      <c r="N79" s="221">
        <f t="shared" si="11"/>
        <v>0</v>
      </c>
      <c r="O79" s="247"/>
      <c r="P79" s="221">
        <f t="shared" si="10"/>
        <v>0</v>
      </c>
    </row>
    <row r="80" spans="1:16" ht="15" hidden="1" x14ac:dyDescent="0.2">
      <c r="A80" s="222"/>
      <c r="B80" s="222"/>
      <c r="C80" s="222"/>
      <c r="D80" s="222"/>
      <c r="E80" s="222"/>
      <c r="F80" s="257"/>
      <c r="G80" s="257">
        <f>SUM(G2:G79)</f>
        <v>840.74</v>
      </c>
      <c r="H80" s="257">
        <f>SUM(H2:H79)</f>
        <v>49969.875</v>
      </c>
      <c r="I80" s="222"/>
      <c r="J80" s="222"/>
      <c r="K80" s="222"/>
      <c r="L80" s="222"/>
      <c r="M80" s="222"/>
      <c r="N80" s="247"/>
      <c r="O80" s="247"/>
      <c r="P80" s="247"/>
    </row>
  </sheetData>
  <autoFilter ref="A1:P80" xr:uid="{E637C684-18C6-4608-92A6-482584F9D338}">
    <filterColumn colId="8">
      <filters>
        <filter val="booked"/>
      </filters>
    </filterColumn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FF9F2-E1E5-479B-85C3-90538718CDB5}">
  <dimension ref="A1:I49"/>
  <sheetViews>
    <sheetView topLeftCell="A21" workbookViewId="0">
      <selection activeCell="F1" sqref="F1:G1"/>
    </sheetView>
  </sheetViews>
  <sheetFormatPr defaultColWidth="8.875" defaultRowHeight="16.5" x14ac:dyDescent="0.3"/>
  <cols>
    <col min="1" max="1" width="3.5" style="275" customWidth="1"/>
    <col min="2" max="2" width="8" style="275" bestFit="1" customWidth="1"/>
    <col min="3" max="3" width="6.875" style="275" bestFit="1" customWidth="1"/>
    <col min="4" max="4" width="5.875" style="275" bestFit="1" customWidth="1"/>
    <col min="5" max="5" width="10.875" style="275" customWidth="1"/>
    <col min="6" max="6" width="13.75" style="275" customWidth="1"/>
    <col min="7" max="7" width="11.5" style="275" customWidth="1"/>
    <col min="8" max="8" width="12.5" style="275" customWidth="1"/>
    <col min="9" max="9" width="13.125" style="275" bestFit="1" customWidth="1"/>
    <col min="10" max="16384" width="8.875" style="275"/>
  </cols>
  <sheetData>
    <row r="1" spans="1:9" s="274" customFormat="1" ht="33" x14ac:dyDescent="0.3">
      <c r="A1" s="144" t="s">
        <v>25</v>
      </c>
      <c r="B1" s="145" t="s">
        <v>111</v>
      </c>
      <c r="C1" s="144" t="s">
        <v>30</v>
      </c>
      <c r="D1" s="144" t="s">
        <v>50</v>
      </c>
      <c r="E1" s="268" t="s">
        <v>112</v>
      </c>
      <c r="F1" s="268" t="s">
        <v>232</v>
      </c>
      <c r="G1" s="268" t="s">
        <v>233</v>
      </c>
      <c r="H1" s="17" t="s">
        <v>49</v>
      </c>
      <c r="I1" s="79" t="s">
        <v>90</v>
      </c>
    </row>
    <row r="2" spans="1:9" x14ac:dyDescent="0.3">
      <c r="A2" s="134">
        <v>1</v>
      </c>
      <c r="B2" s="147">
        <v>6</v>
      </c>
      <c r="C2" s="134">
        <v>603</v>
      </c>
      <c r="D2" s="134" t="s">
        <v>91</v>
      </c>
      <c r="E2" s="187">
        <v>349.61</v>
      </c>
      <c r="F2" s="269">
        <v>349.61</v>
      </c>
      <c r="G2" s="269">
        <f>F2*1.1</f>
        <v>384.57100000000003</v>
      </c>
      <c r="H2" s="13">
        <v>25000</v>
      </c>
      <c r="I2" s="13">
        <f>ROUND(H2*F2,0)</f>
        <v>8740250</v>
      </c>
    </row>
    <row r="3" spans="1:9" x14ac:dyDescent="0.3">
      <c r="A3" s="134">
        <v>2</v>
      </c>
      <c r="B3" s="147">
        <v>7</v>
      </c>
      <c r="C3" s="134">
        <v>701</v>
      </c>
      <c r="D3" s="134" t="s">
        <v>51</v>
      </c>
      <c r="E3" s="187">
        <v>724.95</v>
      </c>
      <c r="F3" s="269">
        <v>724.95</v>
      </c>
      <c r="G3" s="269">
        <f t="shared" ref="G3:G48" si="0">F3*1.1</f>
        <v>797.44500000000016</v>
      </c>
      <c r="H3" s="13">
        <v>25000</v>
      </c>
      <c r="I3" s="13">
        <f t="shared" ref="I3:I48" si="1">ROUND(H3*F3,0)</f>
        <v>18123750</v>
      </c>
    </row>
    <row r="4" spans="1:9" x14ac:dyDescent="0.3">
      <c r="A4" s="134">
        <v>3</v>
      </c>
      <c r="B4" s="147">
        <v>7</v>
      </c>
      <c r="C4" s="134">
        <v>702</v>
      </c>
      <c r="D4" s="134" t="s">
        <v>51</v>
      </c>
      <c r="E4" s="187">
        <v>864.45</v>
      </c>
      <c r="F4" s="269">
        <v>864.45</v>
      </c>
      <c r="G4" s="269">
        <f t="shared" si="0"/>
        <v>950.8950000000001</v>
      </c>
      <c r="H4" s="13">
        <v>25000</v>
      </c>
      <c r="I4" s="13">
        <f t="shared" si="1"/>
        <v>21611250</v>
      </c>
    </row>
    <row r="5" spans="1:9" x14ac:dyDescent="0.3">
      <c r="A5" s="134">
        <v>4</v>
      </c>
      <c r="B5" s="270">
        <v>7</v>
      </c>
      <c r="C5" s="161">
        <v>705</v>
      </c>
      <c r="D5" s="134" t="s">
        <v>51</v>
      </c>
      <c r="E5" s="271">
        <v>540</v>
      </c>
      <c r="F5" s="269">
        <v>540</v>
      </c>
      <c r="G5" s="269">
        <f t="shared" si="0"/>
        <v>594</v>
      </c>
      <c r="H5" s="13">
        <v>25000</v>
      </c>
      <c r="I5" s="13">
        <f t="shared" si="1"/>
        <v>13500000</v>
      </c>
    </row>
    <row r="6" spans="1:9" x14ac:dyDescent="0.3">
      <c r="A6" s="134">
        <v>5</v>
      </c>
      <c r="B6" s="147">
        <v>8</v>
      </c>
      <c r="C6" s="134">
        <v>801</v>
      </c>
      <c r="D6" s="134" t="s">
        <v>51</v>
      </c>
      <c r="E6" s="272">
        <v>725</v>
      </c>
      <c r="F6" s="269">
        <v>725</v>
      </c>
      <c r="G6" s="269">
        <f t="shared" si="0"/>
        <v>797.50000000000011</v>
      </c>
      <c r="H6" s="13">
        <v>25000</v>
      </c>
      <c r="I6" s="13">
        <f t="shared" si="1"/>
        <v>18125000</v>
      </c>
    </row>
    <row r="7" spans="1:9" x14ac:dyDescent="0.3">
      <c r="A7" s="134">
        <v>6</v>
      </c>
      <c r="B7" s="147">
        <v>8</v>
      </c>
      <c r="C7" s="134">
        <v>802</v>
      </c>
      <c r="D7" s="134" t="s">
        <v>51</v>
      </c>
      <c r="E7" s="187">
        <v>723</v>
      </c>
      <c r="F7" s="269">
        <v>723</v>
      </c>
      <c r="G7" s="269">
        <f t="shared" si="0"/>
        <v>795.30000000000007</v>
      </c>
      <c r="H7" s="13">
        <v>25000</v>
      </c>
      <c r="I7" s="13">
        <f t="shared" si="1"/>
        <v>18075000</v>
      </c>
    </row>
    <row r="8" spans="1:9" x14ac:dyDescent="0.3">
      <c r="A8" s="134">
        <v>7</v>
      </c>
      <c r="B8" s="147">
        <v>8</v>
      </c>
      <c r="C8" s="134">
        <v>803</v>
      </c>
      <c r="D8" s="134" t="s">
        <v>150</v>
      </c>
      <c r="E8" s="187">
        <v>343</v>
      </c>
      <c r="F8" s="269">
        <v>343</v>
      </c>
      <c r="G8" s="269">
        <f t="shared" si="0"/>
        <v>377.3</v>
      </c>
      <c r="H8" s="13">
        <v>25000</v>
      </c>
      <c r="I8" s="13">
        <f t="shared" si="1"/>
        <v>8575000</v>
      </c>
    </row>
    <row r="9" spans="1:9" x14ac:dyDescent="0.3">
      <c r="A9" s="134">
        <v>8</v>
      </c>
      <c r="B9" s="147">
        <v>9</v>
      </c>
      <c r="C9" s="161">
        <v>905</v>
      </c>
      <c r="D9" s="134" t="s">
        <v>51</v>
      </c>
      <c r="E9" s="271">
        <v>724</v>
      </c>
      <c r="F9" s="269">
        <v>724</v>
      </c>
      <c r="G9" s="269">
        <f t="shared" si="0"/>
        <v>796.40000000000009</v>
      </c>
      <c r="H9" s="13">
        <v>25000</v>
      </c>
      <c r="I9" s="13">
        <f t="shared" si="1"/>
        <v>18100000</v>
      </c>
    </row>
    <row r="10" spans="1:9" x14ac:dyDescent="0.3">
      <c r="A10" s="134">
        <v>9</v>
      </c>
      <c r="B10" s="147">
        <v>10</v>
      </c>
      <c r="C10" s="134">
        <v>1003</v>
      </c>
      <c r="D10" s="134" t="s">
        <v>91</v>
      </c>
      <c r="E10" s="187">
        <v>493</v>
      </c>
      <c r="F10" s="269">
        <v>493</v>
      </c>
      <c r="G10" s="269">
        <f t="shared" si="0"/>
        <v>542.30000000000007</v>
      </c>
      <c r="H10" s="13">
        <v>25000</v>
      </c>
      <c r="I10" s="13">
        <f t="shared" si="1"/>
        <v>12325000</v>
      </c>
    </row>
    <row r="11" spans="1:9" x14ac:dyDescent="0.3">
      <c r="A11" s="134">
        <v>10</v>
      </c>
      <c r="B11" s="147">
        <v>10</v>
      </c>
      <c r="C11" s="134">
        <v>1004</v>
      </c>
      <c r="D11" s="134" t="s">
        <v>51</v>
      </c>
      <c r="E11" s="187">
        <v>732</v>
      </c>
      <c r="F11" s="269">
        <v>732</v>
      </c>
      <c r="G11" s="269">
        <f t="shared" si="0"/>
        <v>805.2</v>
      </c>
      <c r="H11" s="13">
        <v>25000</v>
      </c>
      <c r="I11" s="13">
        <f t="shared" si="1"/>
        <v>18300000</v>
      </c>
    </row>
    <row r="12" spans="1:9" x14ac:dyDescent="0.3">
      <c r="A12" s="134">
        <v>11</v>
      </c>
      <c r="B12" s="147">
        <v>11</v>
      </c>
      <c r="C12" s="134">
        <v>1103</v>
      </c>
      <c r="D12" s="134" t="s">
        <v>91</v>
      </c>
      <c r="E12" s="187">
        <v>348</v>
      </c>
      <c r="F12" s="269">
        <v>348</v>
      </c>
      <c r="G12" s="269">
        <f t="shared" si="0"/>
        <v>382.8</v>
      </c>
      <c r="H12" s="13">
        <v>25000</v>
      </c>
      <c r="I12" s="13">
        <f t="shared" si="1"/>
        <v>8700000</v>
      </c>
    </row>
    <row r="13" spans="1:9" x14ac:dyDescent="0.3">
      <c r="A13" s="134">
        <v>12</v>
      </c>
      <c r="B13" s="147">
        <v>11</v>
      </c>
      <c r="C13" s="134">
        <v>1105</v>
      </c>
      <c r="D13" s="134" t="s">
        <v>51</v>
      </c>
      <c r="E13" s="187">
        <v>724</v>
      </c>
      <c r="F13" s="269">
        <v>724</v>
      </c>
      <c r="G13" s="269">
        <f t="shared" si="0"/>
        <v>796.40000000000009</v>
      </c>
      <c r="H13" s="13">
        <v>25000</v>
      </c>
      <c r="I13" s="13">
        <f t="shared" si="1"/>
        <v>18100000</v>
      </c>
    </row>
    <row r="14" spans="1:9" x14ac:dyDescent="0.3">
      <c r="A14" s="134">
        <v>13</v>
      </c>
      <c r="B14" s="147">
        <v>12</v>
      </c>
      <c r="C14" s="134">
        <v>1204</v>
      </c>
      <c r="D14" s="134" t="s">
        <v>51</v>
      </c>
      <c r="E14" s="187">
        <v>732</v>
      </c>
      <c r="F14" s="269">
        <v>732</v>
      </c>
      <c r="G14" s="269">
        <f t="shared" si="0"/>
        <v>805.2</v>
      </c>
      <c r="H14" s="13">
        <v>25000</v>
      </c>
      <c r="I14" s="13">
        <f t="shared" si="1"/>
        <v>18300000</v>
      </c>
    </row>
    <row r="15" spans="1:9" x14ac:dyDescent="0.3">
      <c r="A15" s="134">
        <v>14</v>
      </c>
      <c r="B15" s="147">
        <v>12</v>
      </c>
      <c r="C15" s="134">
        <v>1205</v>
      </c>
      <c r="D15" s="134" t="s">
        <v>51</v>
      </c>
      <c r="E15" s="187">
        <v>724</v>
      </c>
      <c r="F15" s="269">
        <v>724</v>
      </c>
      <c r="G15" s="269">
        <f t="shared" si="0"/>
        <v>796.40000000000009</v>
      </c>
      <c r="H15" s="13">
        <v>25000</v>
      </c>
      <c r="I15" s="13">
        <f t="shared" si="1"/>
        <v>18100000</v>
      </c>
    </row>
    <row r="16" spans="1:9" x14ac:dyDescent="0.3">
      <c r="A16" s="134">
        <v>15</v>
      </c>
      <c r="B16" s="147">
        <v>13</v>
      </c>
      <c r="C16" s="134">
        <v>1305</v>
      </c>
      <c r="D16" s="134" t="s">
        <v>51</v>
      </c>
      <c r="E16" s="187">
        <v>724</v>
      </c>
      <c r="F16" s="269">
        <v>724</v>
      </c>
      <c r="G16" s="269">
        <f t="shared" si="0"/>
        <v>796.40000000000009</v>
      </c>
      <c r="H16" s="13">
        <v>25000</v>
      </c>
      <c r="I16" s="13">
        <f t="shared" si="1"/>
        <v>18100000</v>
      </c>
    </row>
    <row r="17" spans="1:9" x14ac:dyDescent="0.3">
      <c r="A17" s="134">
        <v>16</v>
      </c>
      <c r="B17" s="147">
        <v>14</v>
      </c>
      <c r="C17" s="134">
        <v>1401</v>
      </c>
      <c r="D17" s="134" t="s">
        <v>51</v>
      </c>
      <c r="E17" s="187">
        <v>725</v>
      </c>
      <c r="F17" s="269">
        <v>725</v>
      </c>
      <c r="G17" s="269">
        <f t="shared" si="0"/>
        <v>797.50000000000011</v>
      </c>
      <c r="H17" s="13">
        <v>25000</v>
      </c>
      <c r="I17" s="13">
        <f t="shared" si="1"/>
        <v>18125000</v>
      </c>
    </row>
    <row r="18" spans="1:9" x14ac:dyDescent="0.3">
      <c r="A18" s="134">
        <v>17</v>
      </c>
      <c r="B18" s="147">
        <v>14</v>
      </c>
      <c r="C18" s="134">
        <v>1405</v>
      </c>
      <c r="D18" s="134" t="s">
        <v>51</v>
      </c>
      <c r="E18" s="187">
        <v>724</v>
      </c>
      <c r="F18" s="269">
        <v>724</v>
      </c>
      <c r="G18" s="269">
        <f t="shared" si="0"/>
        <v>796.40000000000009</v>
      </c>
      <c r="H18" s="13">
        <v>25000</v>
      </c>
      <c r="I18" s="13">
        <f t="shared" si="1"/>
        <v>18100000</v>
      </c>
    </row>
    <row r="19" spans="1:9" x14ac:dyDescent="0.3">
      <c r="A19" s="134">
        <v>18</v>
      </c>
      <c r="B19" s="147">
        <v>15</v>
      </c>
      <c r="C19" s="134">
        <v>1503</v>
      </c>
      <c r="D19" s="134" t="s">
        <v>91</v>
      </c>
      <c r="E19" s="187">
        <v>493</v>
      </c>
      <c r="F19" s="269">
        <v>493</v>
      </c>
      <c r="G19" s="269">
        <f t="shared" si="0"/>
        <v>542.30000000000007</v>
      </c>
      <c r="H19" s="13">
        <v>25000</v>
      </c>
      <c r="I19" s="13">
        <f t="shared" si="1"/>
        <v>12325000</v>
      </c>
    </row>
    <row r="20" spans="1:9" x14ac:dyDescent="0.3">
      <c r="A20" s="134">
        <v>19</v>
      </c>
      <c r="B20" s="147">
        <v>15</v>
      </c>
      <c r="C20" s="134">
        <v>1504</v>
      </c>
      <c r="D20" s="134" t="s">
        <v>51</v>
      </c>
      <c r="E20" s="187">
        <v>732</v>
      </c>
      <c r="F20" s="269">
        <v>732</v>
      </c>
      <c r="G20" s="269">
        <f t="shared" si="0"/>
        <v>805.2</v>
      </c>
      <c r="H20" s="13">
        <v>25000</v>
      </c>
      <c r="I20" s="13">
        <f t="shared" si="1"/>
        <v>18300000</v>
      </c>
    </row>
    <row r="21" spans="1:9" x14ac:dyDescent="0.3">
      <c r="A21" s="134">
        <v>20</v>
      </c>
      <c r="B21" s="147">
        <v>15</v>
      </c>
      <c r="C21" s="134">
        <v>1505</v>
      </c>
      <c r="D21" s="134" t="s">
        <v>51</v>
      </c>
      <c r="E21" s="187">
        <v>724</v>
      </c>
      <c r="F21" s="269">
        <v>724</v>
      </c>
      <c r="G21" s="269">
        <f t="shared" si="0"/>
        <v>796.40000000000009</v>
      </c>
      <c r="H21" s="13">
        <v>25000</v>
      </c>
      <c r="I21" s="13">
        <f t="shared" si="1"/>
        <v>18100000</v>
      </c>
    </row>
    <row r="22" spans="1:9" x14ac:dyDescent="0.3">
      <c r="A22" s="134">
        <v>21</v>
      </c>
      <c r="B22" s="273">
        <v>16</v>
      </c>
      <c r="C22" s="174">
        <v>1603</v>
      </c>
      <c r="D22" s="188" t="s">
        <v>52</v>
      </c>
      <c r="E22" s="276">
        <v>1029</v>
      </c>
      <c r="F22" s="277">
        <v>1029</v>
      </c>
      <c r="G22" s="269">
        <f t="shared" si="0"/>
        <v>1131.9000000000001</v>
      </c>
      <c r="H22" s="13">
        <v>25000</v>
      </c>
      <c r="I22" s="13">
        <f t="shared" si="1"/>
        <v>25725000</v>
      </c>
    </row>
    <row r="23" spans="1:9" x14ac:dyDescent="0.3">
      <c r="A23" s="134">
        <v>22</v>
      </c>
      <c r="B23" s="147">
        <v>16</v>
      </c>
      <c r="C23" s="134">
        <v>1605</v>
      </c>
      <c r="D23" s="134" t="s">
        <v>51</v>
      </c>
      <c r="E23" s="187">
        <v>724</v>
      </c>
      <c r="F23" s="269">
        <v>724</v>
      </c>
      <c r="G23" s="269">
        <f t="shared" si="0"/>
        <v>796.40000000000009</v>
      </c>
      <c r="H23" s="13">
        <v>25000</v>
      </c>
      <c r="I23" s="13">
        <f t="shared" si="1"/>
        <v>18100000</v>
      </c>
    </row>
    <row r="24" spans="1:9" x14ac:dyDescent="0.3">
      <c r="A24" s="134">
        <v>23</v>
      </c>
      <c r="B24" s="147">
        <v>17</v>
      </c>
      <c r="C24" s="134">
        <v>1701</v>
      </c>
      <c r="D24" s="134" t="s">
        <v>51</v>
      </c>
      <c r="E24" s="187">
        <v>725</v>
      </c>
      <c r="F24" s="269">
        <v>725</v>
      </c>
      <c r="G24" s="269">
        <f t="shared" si="0"/>
        <v>797.50000000000011</v>
      </c>
      <c r="H24" s="13">
        <v>25000</v>
      </c>
      <c r="I24" s="13">
        <f t="shared" si="1"/>
        <v>18125000</v>
      </c>
    </row>
    <row r="25" spans="1:9" x14ac:dyDescent="0.3">
      <c r="A25" s="134">
        <v>24</v>
      </c>
      <c r="B25" s="147">
        <v>17</v>
      </c>
      <c r="C25" s="134">
        <v>1702</v>
      </c>
      <c r="D25" s="134" t="s">
        <v>51</v>
      </c>
      <c r="E25" s="187">
        <v>745</v>
      </c>
      <c r="F25" s="269">
        <v>745</v>
      </c>
      <c r="G25" s="269">
        <f t="shared" si="0"/>
        <v>819.50000000000011</v>
      </c>
      <c r="H25" s="13">
        <v>25000</v>
      </c>
      <c r="I25" s="13">
        <f t="shared" si="1"/>
        <v>18625000</v>
      </c>
    </row>
    <row r="26" spans="1:9" x14ac:dyDescent="0.3">
      <c r="A26" s="134">
        <v>25</v>
      </c>
      <c r="B26" s="147">
        <v>17</v>
      </c>
      <c r="C26" s="134">
        <v>1703</v>
      </c>
      <c r="D26" s="134" t="s">
        <v>91</v>
      </c>
      <c r="E26" s="187">
        <v>493</v>
      </c>
      <c r="F26" s="269">
        <v>493</v>
      </c>
      <c r="G26" s="269">
        <f t="shared" si="0"/>
        <v>542.30000000000007</v>
      </c>
      <c r="H26" s="13">
        <v>25000</v>
      </c>
      <c r="I26" s="13">
        <f t="shared" si="1"/>
        <v>12325000</v>
      </c>
    </row>
    <row r="27" spans="1:9" x14ac:dyDescent="0.3">
      <c r="A27" s="134">
        <v>26</v>
      </c>
      <c r="B27" s="147">
        <v>17</v>
      </c>
      <c r="C27" s="134">
        <v>1704</v>
      </c>
      <c r="D27" s="134" t="s">
        <v>51</v>
      </c>
      <c r="E27" s="187">
        <v>732</v>
      </c>
      <c r="F27" s="269">
        <v>732</v>
      </c>
      <c r="G27" s="269">
        <f t="shared" si="0"/>
        <v>805.2</v>
      </c>
      <c r="H27" s="13">
        <v>25000</v>
      </c>
      <c r="I27" s="13">
        <f t="shared" si="1"/>
        <v>18300000</v>
      </c>
    </row>
    <row r="28" spans="1:9" x14ac:dyDescent="0.3">
      <c r="A28" s="134">
        <v>27</v>
      </c>
      <c r="B28" s="147">
        <v>17</v>
      </c>
      <c r="C28" s="134">
        <v>1705</v>
      </c>
      <c r="D28" s="134" t="s">
        <v>51</v>
      </c>
      <c r="E28" s="187">
        <v>724</v>
      </c>
      <c r="F28" s="269">
        <v>724</v>
      </c>
      <c r="G28" s="269">
        <f t="shared" si="0"/>
        <v>796.40000000000009</v>
      </c>
      <c r="H28" s="13">
        <v>25000</v>
      </c>
      <c r="I28" s="13">
        <f t="shared" si="1"/>
        <v>18100000</v>
      </c>
    </row>
    <row r="29" spans="1:9" x14ac:dyDescent="0.3">
      <c r="A29" s="134">
        <v>28</v>
      </c>
      <c r="B29" s="147">
        <v>18</v>
      </c>
      <c r="C29" s="134">
        <v>1801</v>
      </c>
      <c r="D29" s="134" t="s">
        <v>51</v>
      </c>
      <c r="E29" s="187">
        <v>725</v>
      </c>
      <c r="F29" s="269">
        <v>725</v>
      </c>
      <c r="G29" s="269">
        <f t="shared" si="0"/>
        <v>797.50000000000011</v>
      </c>
      <c r="H29" s="13">
        <v>25000</v>
      </c>
      <c r="I29" s="13">
        <f t="shared" si="1"/>
        <v>18125000</v>
      </c>
    </row>
    <row r="30" spans="1:9" x14ac:dyDescent="0.3">
      <c r="A30" s="134">
        <v>29</v>
      </c>
      <c r="B30" s="147">
        <v>18</v>
      </c>
      <c r="C30" s="134">
        <v>1802</v>
      </c>
      <c r="D30" s="134" t="s">
        <v>51</v>
      </c>
      <c r="E30" s="187">
        <v>745</v>
      </c>
      <c r="F30" s="269">
        <v>745</v>
      </c>
      <c r="G30" s="269">
        <f t="shared" si="0"/>
        <v>819.50000000000011</v>
      </c>
      <c r="H30" s="13">
        <v>25000</v>
      </c>
      <c r="I30" s="13">
        <f t="shared" si="1"/>
        <v>18625000</v>
      </c>
    </row>
    <row r="31" spans="1:9" x14ac:dyDescent="0.3">
      <c r="A31" s="134">
        <v>30</v>
      </c>
      <c r="B31" s="147">
        <v>18</v>
      </c>
      <c r="C31" s="134">
        <v>1803</v>
      </c>
      <c r="D31" s="134" t="s">
        <v>91</v>
      </c>
      <c r="E31" s="187">
        <v>493</v>
      </c>
      <c r="F31" s="269">
        <v>493</v>
      </c>
      <c r="G31" s="269">
        <f t="shared" si="0"/>
        <v>542.30000000000007</v>
      </c>
      <c r="H31" s="13">
        <v>25000</v>
      </c>
      <c r="I31" s="13">
        <f t="shared" si="1"/>
        <v>12325000</v>
      </c>
    </row>
    <row r="32" spans="1:9" x14ac:dyDescent="0.3">
      <c r="A32" s="134">
        <v>31</v>
      </c>
      <c r="B32" s="175">
        <v>18</v>
      </c>
      <c r="C32" s="175">
        <v>1804</v>
      </c>
      <c r="D32" s="175" t="s">
        <v>51</v>
      </c>
      <c r="E32" s="272">
        <v>732</v>
      </c>
      <c r="F32" s="269">
        <v>732</v>
      </c>
      <c r="G32" s="269">
        <f t="shared" si="0"/>
        <v>805.2</v>
      </c>
      <c r="H32" s="13">
        <v>25000</v>
      </c>
      <c r="I32" s="13">
        <f t="shared" si="1"/>
        <v>18300000</v>
      </c>
    </row>
    <row r="33" spans="1:9" x14ac:dyDescent="0.3">
      <c r="A33" s="134">
        <v>32</v>
      </c>
      <c r="B33" s="153">
        <v>18</v>
      </c>
      <c r="C33" s="138">
        <v>1805</v>
      </c>
      <c r="D33" s="138" t="s">
        <v>51</v>
      </c>
      <c r="E33" s="187">
        <v>724</v>
      </c>
      <c r="F33" s="269">
        <v>724</v>
      </c>
      <c r="G33" s="269">
        <f t="shared" si="0"/>
        <v>796.40000000000009</v>
      </c>
      <c r="H33" s="13">
        <v>25000</v>
      </c>
      <c r="I33" s="13">
        <f t="shared" si="1"/>
        <v>18100000</v>
      </c>
    </row>
    <row r="34" spans="1:9" x14ac:dyDescent="0.3">
      <c r="A34" s="134">
        <v>33</v>
      </c>
      <c r="B34" s="153">
        <v>19</v>
      </c>
      <c r="C34" s="138">
        <v>1901</v>
      </c>
      <c r="D34" s="138" t="s">
        <v>51</v>
      </c>
      <c r="E34" s="187">
        <v>725</v>
      </c>
      <c r="F34" s="269">
        <v>725</v>
      </c>
      <c r="G34" s="269">
        <f t="shared" si="0"/>
        <v>797.50000000000011</v>
      </c>
      <c r="H34" s="13">
        <v>25000</v>
      </c>
      <c r="I34" s="13">
        <f t="shared" si="1"/>
        <v>18125000</v>
      </c>
    </row>
    <row r="35" spans="1:9" x14ac:dyDescent="0.3">
      <c r="A35" s="134">
        <v>34</v>
      </c>
      <c r="B35" s="153">
        <v>19</v>
      </c>
      <c r="C35" s="138">
        <v>1902</v>
      </c>
      <c r="D35" s="138" t="s">
        <v>51</v>
      </c>
      <c r="E35" s="187">
        <v>745</v>
      </c>
      <c r="F35" s="269">
        <v>745</v>
      </c>
      <c r="G35" s="269">
        <f t="shared" si="0"/>
        <v>819.50000000000011</v>
      </c>
      <c r="H35" s="13">
        <v>25000</v>
      </c>
      <c r="I35" s="13">
        <f t="shared" si="1"/>
        <v>18625000</v>
      </c>
    </row>
    <row r="36" spans="1:9" x14ac:dyDescent="0.3">
      <c r="A36" s="134">
        <v>35</v>
      </c>
      <c r="B36" s="153">
        <v>19</v>
      </c>
      <c r="C36" s="138">
        <v>1903</v>
      </c>
      <c r="D36" s="138" t="s">
        <v>91</v>
      </c>
      <c r="E36" s="187">
        <v>493</v>
      </c>
      <c r="F36" s="269">
        <v>493</v>
      </c>
      <c r="G36" s="269">
        <f t="shared" si="0"/>
        <v>542.30000000000007</v>
      </c>
      <c r="H36" s="13">
        <v>25000</v>
      </c>
      <c r="I36" s="13">
        <f t="shared" si="1"/>
        <v>12325000</v>
      </c>
    </row>
    <row r="37" spans="1:9" x14ac:dyDescent="0.3">
      <c r="A37" s="134">
        <v>36</v>
      </c>
      <c r="B37" s="153">
        <v>19</v>
      </c>
      <c r="C37" s="138">
        <v>1904</v>
      </c>
      <c r="D37" s="138" t="s">
        <v>51</v>
      </c>
      <c r="E37" s="187">
        <v>732</v>
      </c>
      <c r="F37" s="269">
        <v>732</v>
      </c>
      <c r="G37" s="269">
        <f t="shared" si="0"/>
        <v>805.2</v>
      </c>
      <c r="H37" s="13">
        <v>25000</v>
      </c>
      <c r="I37" s="13">
        <f t="shared" si="1"/>
        <v>18300000</v>
      </c>
    </row>
    <row r="38" spans="1:9" x14ac:dyDescent="0.3">
      <c r="A38" s="134">
        <v>37</v>
      </c>
      <c r="B38" s="153">
        <v>19</v>
      </c>
      <c r="C38" s="138">
        <v>1905</v>
      </c>
      <c r="D38" s="138" t="s">
        <v>51</v>
      </c>
      <c r="E38" s="187">
        <v>724</v>
      </c>
      <c r="F38" s="269">
        <v>724</v>
      </c>
      <c r="G38" s="269">
        <f t="shared" si="0"/>
        <v>796.40000000000009</v>
      </c>
      <c r="H38" s="13">
        <v>25000</v>
      </c>
      <c r="I38" s="13">
        <f t="shared" si="1"/>
        <v>18100000</v>
      </c>
    </row>
    <row r="39" spans="1:9" x14ac:dyDescent="0.3">
      <c r="A39" s="134">
        <v>38</v>
      </c>
      <c r="B39" s="153">
        <v>20</v>
      </c>
      <c r="C39" s="138">
        <v>2001</v>
      </c>
      <c r="D39" s="138" t="s">
        <v>51</v>
      </c>
      <c r="E39" s="187">
        <v>725</v>
      </c>
      <c r="F39" s="269">
        <v>725</v>
      </c>
      <c r="G39" s="269">
        <f t="shared" si="0"/>
        <v>797.50000000000011</v>
      </c>
      <c r="H39" s="13">
        <v>25000</v>
      </c>
      <c r="I39" s="13">
        <f t="shared" si="1"/>
        <v>18125000</v>
      </c>
    </row>
    <row r="40" spans="1:9" x14ac:dyDescent="0.3">
      <c r="A40" s="134">
        <v>39</v>
      </c>
      <c r="B40" s="153">
        <v>20</v>
      </c>
      <c r="C40" s="138">
        <v>2002</v>
      </c>
      <c r="D40" s="138" t="s">
        <v>51</v>
      </c>
      <c r="E40" s="187">
        <v>745</v>
      </c>
      <c r="F40" s="269">
        <v>745</v>
      </c>
      <c r="G40" s="269">
        <f t="shared" si="0"/>
        <v>819.50000000000011</v>
      </c>
      <c r="H40" s="13">
        <v>25000</v>
      </c>
      <c r="I40" s="13">
        <f t="shared" si="1"/>
        <v>18625000</v>
      </c>
    </row>
    <row r="41" spans="1:9" x14ac:dyDescent="0.3">
      <c r="A41" s="134">
        <v>40</v>
      </c>
      <c r="B41" s="153">
        <v>20</v>
      </c>
      <c r="C41" s="138">
        <v>2003</v>
      </c>
      <c r="D41" s="138" t="s">
        <v>91</v>
      </c>
      <c r="E41" s="187">
        <v>493</v>
      </c>
      <c r="F41" s="269">
        <v>493</v>
      </c>
      <c r="G41" s="269">
        <f t="shared" si="0"/>
        <v>542.30000000000007</v>
      </c>
      <c r="H41" s="13">
        <v>25000</v>
      </c>
      <c r="I41" s="13">
        <f t="shared" si="1"/>
        <v>12325000</v>
      </c>
    </row>
    <row r="42" spans="1:9" x14ac:dyDescent="0.3">
      <c r="A42" s="134">
        <v>41</v>
      </c>
      <c r="B42" s="153">
        <v>20</v>
      </c>
      <c r="C42" s="138">
        <v>2004</v>
      </c>
      <c r="D42" s="138" t="s">
        <v>51</v>
      </c>
      <c r="E42" s="187">
        <v>732</v>
      </c>
      <c r="F42" s="269">
        <v>732</v>
      </c>
      <c r="G42" s="269">
        <f t="shared" si="0"/>
        <v>805.2</v>
      </c>
      <c r="H42" s="13">
        <v>25000</v>
      </c>
      <c r="I42" s="13">
        <f t="shared" si="1"/>
        <v>18300000</v>
      </c>
    </row>
    <row r="43" spans="1:9" x14ac:dyDescent="0.3">
      <c r="A43" s="134">
        <v>42</v>
      </c>
      <c r="B43" s="153">
        <v>20</v>
      </c>
      <c r="C43" s="138">
        <v>2005</v>
      </c>
      <c r="D43" s="138" t="s">
        <v>51</v>
      </c>
      <c r="E43" s="187">
        <v>724</v>
      </c>
      <c r="F43" s="269">
        <v>724</v>
      </c>
      <c r="G43" s="269">
        <f t="shared" si="0"/>
        <v>796.40000000000009</v>
      </c>
      <c r="H43" s="13">
        <v>25000</v>
      </c>
      <c r="I43" s="13">
        <f t="shared" si="1"/>
        <v>18100000</v>
      </c>
    </row>
    <row r="44" spans="1:9" x14ac:dyDescent="0.3">
      <c r="A44" s="134">
        <v>43</v>
      </c>
      <c r="B44" s="153">
        <v>21</v>
      </c>
      <c r="C44" s="138">
        <v>2101</v>
      </c>
      <c r="D44" s="138" t="s">
        <v>51</v>
      </c>
      <c r="E44" s="187">
        <v>725</v>
      </c>
      <c r="F44" s="269">
        <v>725</v>
      </c>
      <c r="G44" s="269">
        <f t="shared" si="0"/>
        <v>797.50000000000011</v>
      </c>
      <c r="H44" s="13">
        <v>25000</v>
      </c>
      <c r="I44" s="13">
        <f t="shared" si="1"/>
        <v>18125000</v>
      </c>
    </row>
    <row r="45" spans="1:9" x14ac:dyDescent="0.3">
      <c r="A45" s="134">
        <v>44</v>
      </c>
      <c r="B45" s="153">
        <v>21</v>
      </c>
      <c r="C45" s="138">
        <v>2102</v>
      </c>
      <c r="D45" s="138" t="s">
        <v>51</v>
      </c>
      <c r="E45" s="187">
        <v>745</v>
      </c>
      <c r="F45" s="269">
        <v>745</v>
      </c>
      <c r="G45" s="269">
        <f t="shared" si="0"/>
        <v>819.50000000000011</v>
      </c>
      <c r="H45" s="13">
        <v>25000</v>
      </c>
      <c r="I45" s="13">
        <f t="shared" si="1"/>
        <v>18625000</v>
      </c>
    </row>
    <row r="46" spans="1:9" x14ac:dyDescent="0.3">
      <c r="A46" s="134">
        <v>45</v>
      </c>
      <c r="B46" s="153">
        <v>21</v>
      </c>
      <c r="C46" s="138">
        <v>2103</v>
      </c>
      <c r="D46" s="138" t="s">
        <v>91</v>
      </c>
      <c r="E46" s="187">
        <v>493</v>
      </c>
      <c r="F46" s="269">
        <v>493</v>
      </c>
      <c r="G46" s="269">
        <f t="shared" si="0"/>
        <v>542.30000000000007</v>
      </c>
      <c r="H46" s="13">
        <v>25000</v>
      </c>
      <c r="I46" s="13">
        <f t="shared" si="1"/>
        <v>12325000</v>
      </c>
    </row>
    <row r="47" spans="1:9" x14ac:dyDescent="0.3">
      <c r="A47" s="134">
        <v>46</v>
      </c>
      <c r="B47" s="153">
        <v>21</v>
      </c>
      <c r="C47" s="138">
        <v>2104</v>
      </c>
      <c r="D47" s="138" t="s">
        <v>51</v>
      </c>
      <c r="E47" s="187">
        <v>732</v>
      </c>
      <c r="F47" s="269">
        <v>732</v>
      </c>
      <c r="G47" s="269">
        <f t="shared" si="0"/>
        <v>805.2</v>
      </c>
      <c r="H47" s="13">
        <v>25000</v>
      </c>
      <c r="I47" s="13">
        <f t="shared" si="1"/>
        <v>18300000</v>
      </c>
    </row>
    <row r="48" spans="1:9" x14ac:dyDescent="0.3">
      <c r="A48" s="134">
        <v>47</v>
      </c>
      <c r="B48" s="153">
        <v>21</v>
      </c>
      <c r="C48" s="138">
        <v>2105</v>
      </c>
      <c r="D48" s="138" t="s">
        <v>51</v>
      </c>
      <c r="E48" s="187">
        <v>724</v>
      </c>
      <c r="F48" s="269">
        <v>724</v>
      </c>
      <c r="G48" s="269">
        <f t="shared" si="0"/>
        <v>796.40000000000009</v>
      </c>
      <c r="H48" s="13">
        <v>25000</v>
      </c>
      <c r="I48" s="13">
        <f t="shared" si="1"/>
        <v>18100000</v>
      </c>
    </row>
    <row r="49" spans="1:9" x14ac:dyDescent="0.3">
      <c r="A49" s="315" t="s">
        <v>29</v>
      </c>
      <c r="B49" s="315"/>
      <c r="C49" s="315"/>
      <c r="D49" s="315"/>
      <c r="E49" s="278">
        <f>SUM(E2:E48)</f>
        <v>31717.010000000002</v>
      </c>
      <c r="F49" s="278">
        <f t="shared" ref="F49:G49" si="2">SUM(F2:F48)</f>
        <v>31717.010000000002</v>
      </c>
      <c r="G49" s="278">
        <f t="shared" si="2"/>
        <v>34888.711000000003</v>
      </c>
      <c r="H49" s="278"/>
      <c r="I49" s="278">
        <f>SUM(I2:I48)</f>
        <v>792925250</v>
      </c>
    </row>
  </sheetData>
  <mergeCells count="1">
    <mergeCell ref="A49:D4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DFB7F-0F43-4BB2-9BDE-6B1570C9BF48}">
  <dimension ref="A1:L4"/>
  <sheetViews>
    <sheetView workbookViewId="0">
      <selection activeCell="H8" sqref="H8"/>
    </sheetView>
  </sheetViews>
  <sheetFormatPr defaultRowHeight="16.5" x14ac:dyDescent="0.3"/>
  <cols>
    <col min="1" max="1" width="3.125" style="14" customWidth="1"/>
    <col min="2" max="2" width="5.375" style="14" customWidth="1"/>
    <col min="3" max="3" width="6.625" style="14" bestFit="1" customWidth="1"/>
    <col min="4" max="4" width="5.75" style="14" bestFit="1" customWidth="1"/>
    <col min="5" max="5" width="12.5" style="14" bestFit="1" customWidth="1"/>
    <col min="6" max="7" width="12.375" style="14" customWidth="1"/>
    <col min="8" max="8" width="21.75" style="14" customWidth="1"/>
    <col min="9" max="9" width="9.125" style="14" hidden="1" customWidth="1"/>
    <col min="10" max="10" width="12.125" style="14" bestFit="1" customWidth="1"/>
    <col min="11" max="11" width="10" style="14" bestFit="1" customWidth="1"/>
    <col min="12" max="12" width="12.125" style="14" bestFit="1" customWidth="1"/>
    <col min="13" max="16384" width="9" style="14"/>
  </cols>
  <sheetData>
    <row r="1" spans="1:12" ht="49.5" x14ac:dyDescent="0.3">
      <c r="A1" s="144" t="s">
        <v>25</v>
      </c>
      <c r="B1" s="145" t="s">
        <v>111</v>
      </c>
      <c r="C1" s="144" t="s">
        <v>30</v>
      </c>
      <c r="D1" s="144" t="s">
        <v>50</v>
      </c>
      <c r="E1" s="268" t="s">
        <v>112</v>
      </c>
      <c r="F1" s="268" t="s">
        <v>232</v>
      </c>
      <c r="G1" s="268" t="s">
        <v>233</v>
      </c>
      <c r="H1" s="145" t="s">
        <v>115</v>
      </c>
      <c r="I1" s="144" t="s">
        <v>116</v>
      </c>
      <c r="J1" s="268" t="s">
        <v>234</v>
      </c>
      <c r="K1" s="268" t="s">
        <v>235</v>
      </c>
      <c r="L1" s="268" t="s">
        <v>236</v>
      </c>
    </row>
    <row r="2" spans="1:12" ht="33" x14ac:dyDescent="0.3">
      <c r="A2" s="134">
        <v>1</v>
      </c>
      <c r="B2" s="147">
        <v>6</v>
      </c>
      <c r="C2" s="134">
        <v>604</v>
      </c>
      <c r="D2" s="134" t="s">
        <v>228</v>
      </c>
      <c r="E2" s="187">
        <v>505</v>
      </c>
      <c r="F2" s="269">
        <v>505</v>
      </c>
      <c r="G2" s="269">
        <f>F2*1.1</f>
        <v>555.5</v>
      </c>
      <c r="H2" s="135" t="s">
        <v>149</v>
      </c>
      <c r="I2" s="287">
        <v>24601</v>
      </c>
      <c r="J2" s="284">
        <v>12423505</v>
      </c>
      <c r="K2" s="284">
        <v>100000</v>
      </c>
      <c r="L2" s="284">
        <v>12323505</v>
      </c>
    </row>
    <row r="3" spans="1:12" x14ac:dyDescent="0.3">
      <c r="A3" s="134">
        <v>2</v>
      </c>
      <c r="B3" s="147">
        <v>10</v>
      </c>
      <c r="C3" s="134">
        <v>1002</v>
      </c>
      <c r="D3" s="134" t="s">
        <v>51</v>
      </c>
      <c r="E3" s="187">
        <v>723</v>
      </c>
      <c r="F3" s="269">
        <v>723</v>
      </c>
      <c r="G3" s="269">
        <f>F3*1.1</f>
        <v>795.30000000000007</v>
      </c>
      <c r="H3" s="135" t="s">
        <v>163</v>
      </c>
      <c r="I3" s="288">
        <v>24922</v>
      </c>
      <c r="J3" s="284">
        <v>18018823</v>
      </c>
      <c r="K3" s="284">
        <v>108000</v>
      </c>
      <c r="L3" s="284">
        <v>17910823</v>
      </c>
    </row>
    <row r="4" spans="1:12" x14ac:dyDescent="0.3">
      <c r="A4" s="315" t="s">
        <v>29</v>
      </c>
      <c r="B4" s="315"/>
      <c r="C4" s="315"/>
      <c r="D4" s="315"/>
      <c r="E4" s="22">
        <f>SUM(E2:E3)</f>
        <v>1228</v>
      </c>
      <c r="F4" s="22">
        <f t="shared" ref="F4:L4" si="0">SUM(F2:F3)</f>
        <v>1228</v>
      </c>
      <c r="G4" s="22">
        <f t="shared" si="0"/>
        <v>1350.8000000000002</v>
      </c>
      <c r="H4" s="22">
        <f t="shared" si="0"/>
        <v>0</v>
      </c>
      <c r="I4" s="22">
        <f t="shared" si="0"/>
        <v>49523</v>
      </c>
      <c r="J4" s="22">
        <f t="shared" si="0"/>
        <v>30442328</v>
      </c>
      <c r="K4" s="22">
        <f t="shared" si="0"/>
        <v>208000</v>
      </c>
      <c r="L4" s="22">
        <f t="shared" si="0"/>
        <v>30234328</v>
      </c>
    </row>
  </sheetData>
  <mergeCells count="1">
    <mergeCell ref="A4:D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34115-AB25-47BD-B0D4-77A901116DAE}">
  <dimension ref="A1:M26"/>
  <sheetViews>
    <sheetView topLeftCell="A21" workbookViewId="0">
      <selection activeCell="K1" sqref="K1:M1"/>
    </sheetView>
  </sheetViews>
  <sheetFormatPr defaultRowHeight="16.5" x14ac:dyDescent="0.3"/>
  <cols>
    <col min="1" max="1" width="3.625" style="14" customWidth="1"/>
    <col min="2" max="2" width="7.875" style="14" bestFit="1" customWidth="1"/>
    <col min="3" max="3" width="6.625" style="14" bestFit="1" customWidth="1"/>
    <col min="4" max="4" width="8.125" style="14" bestFit="1" customWidth="1"/>
    <col min="5" max="5" width="5.75" style="14" bestFit="1" customWidth="1"/>
    <col min="6" max="6" width="8.75" style="14" bestFit="1" customWidth="1"/>
    <col min="7" max="7" width="8.875" style="14" bestFit="1" customWidth="1"/>
    <col min="8" max="8" width="11.125" style="14" customWidth="1"/>
    <col min="9" max="9" width="8.75" style="14" customWidth="1"/>
    <col min="10" max="10" width="15.875" style="14" customWidth="1"/>
    <col min="11" max="11" width="14.125" style="75" bestFit="1" customWidth="1"/>
    <col min="12" max="12" width="10.875" style="75" bestFit="1" customWidth="1"/>
    <col min="13" max="13" width="12.125" style="75" customWidth="1"/>
    <col min="14" max="16384" width="9" style="14"/>
  </cols>
  <sheetData>
    <row r="1" spans="1:13" ht="49.5" x14ac:dyDescent="0.3">
      <c r="A1" s="144" t="s">
        <v>25</v>
      </c>
      <c r="B1" s="145" t="s">
        <v>111</v>
      </c>
      <c r="C1" s="144" t="s">
        <v>30</v>
      </c>
      <c r="D1" s="286" t="s">
        <v>138</v>
      </c>
      <c r="E1" s="144" t="s">
        <v>50</v>
      </c>
      <c r="F1" s="268" t="s">
        <v>112</v>
      </c>
      <c r="G1" s="268" t="s">
        <v>140</v>
      </c>
      <c r="H1" s="268" t="s">
        <v>232</v>
      </c>
      <c r="I1" s="268" t="s">
        <v>233</v>
      </c>
      <c r="J1" s="145" t="s">
        <v>115</v>
      </c>
      <c r="K1" s="268" t="s">
        <v>234</v>
      </c>
      <c r="L1" s="268" t="s">
        <v>235</v>
      </c>
      <c r="M1" s="268" t="s">
        <v>236</v>
      </c>
    </row>
    <row r="2" spans="1:13" ht="33" x14ac:dyDescent="0.3">
      <c r="A2" s="134">
        <v>1</v>
      </c>
      <c r="B2" s="147">
        <v>6</v>
      </c>
      <c r="C2" s="134">
        <v>601</v>
      </c>
      <c r="D2" s="279" t="s">
        <v>141</v>
      </c>
      <c r="E2" s="134" t="s">
        <v>51</v>
      </c>
      <c r="F2" s="269">
        <v>689.03</v>
      </c>
      <c r="G2" s="269">
        <v>6.43</v>
      </c>
      <c r="H2" s="269">
        <v>695.45999999999992</v>
      </c>
      <c r="I2" s="269">
        <f>H2*1.1</f>
        <v>765.00599999999997</v>
      </c>
      <c r="J2" s="135" t="s">
        <v>143</v>
      </c>
      <c r="K2" s="284">
        <v>143543</v>
      </c>
      <c r="L2" s="284">
        <v>35886</v>
      </c>
      <c r="M2" s="284">
        <v>107657</v>
      </c>
    </row>
    <row r="3" spans="1:13" x14ac:dyDescent="0.3">
      <c r="A3" s="134">
        <v>2</v>
      </c>
      <c r="B3" s="147">
        <v>6</v>
      </c>
      <c r="C3" s="134">
        <v>602</v>
      </c>
      <c r="D3" s="279" t="s">
        <v>145</v>
      </c>
      <c r="E3" s="134" t="s">
        <v>51</v>
      </c>
      <c r="F3" s="187">
        <v>666.02</v>
      </c>
      <c r="G3" s="187">
        <v>7.59</v>
      </c>
      <c r="H3" s="269">
        <v>673.61</v>
      </c>
      <c r="I3" s="269">
        <f t="shared" ref="I3:I25" si="0">H3*1.1</f>
        <v>740.97100000000012</v>
      </c>
      <c r="J3" s="135" t="s">
        <v>146</v>
      </c>
      <c r="K3" s="284">
        <v>167798</v>
      </c>
      <c r="L3" s="284">
        <v>41950</v>
      </c>
      <c r="M3" s="284">
        <v>125848</v>
      </c>
    </row>
    <row r="4" spans="1:13" ht="33" x14ac:dyDescent="0.3">
      <c r="A4" s="134">
        <v>3</v>
      </c>
      <c r="B4" s="279">
        <v>8</v>
      </c>
      <c r="C4" s="279">
        <v>804</v>
      </c>
      <c r="D4" s="279" t="s">
        <v>229</v>
      </c>
      <c r="E4" s="134" t="s">
        <v>51</v>
      </c>
      <c r="F4" s="137">
        <v>689.03</v>
      </c>
      <c r="G4" s="137">
        <v>5.57</v>
      </c>
      <c r="H4" s="269">
        <v>694.6</v>
      </c>
      <c r="I4" s="269">
        <f t="shared" si="0"/>
        <v>764.06000000000006</v>
      </c>
      <c r="J4" s="135" t="s">
        <v>153</v>
      </c>
      <c r="K4" s="284">
        <v>91828</v>
      </c>
      <c r="L4" s="284">
        <v>91828</v>
      </c>
      <c r="M4" s="284">
        <v>0</v>
      </c>
    </row>
    <row r="5" spans="1:13" ht="33" x14ac:dyDescent="0.3">
      <c r="A5" s="134">
        <v>4</v>
      </c>
      <c r="B5" s="279">
        <v>8</v>
      </c>
      <c r="C5" s="279">
        <v>805</v>
      </c>
      <c r="D5" s="279" t="s">
        <v>230</v>
      </c>
      <c r="E5" s="134" t="s">
        <v>51</v>
      </c>
      <c r="F5" s="137">
        <v>511.06</v>
      </c>
      <c r="G5" s="137">
        <v>7.55</v>
      </c>
      <c r="H5" s="269">
        <v>518.61</v>
      </c>
      <c r="I5" s="269">
        <f t="shared" si="0"/>
        <v>570.47100000000012</v>
      </c>
      <c r="J5" s="135" t="s">
        <v>154</v>
      </c>
      <c r="K5" s="284">
        <v>196673</v>
      </c>
      <c r="L5" s="284">
        <v>196673</v>
      </c>
      <c r="M5" s="284">
        <v>0</v>
      </c>
    </row>
    <row r="6" spans="1:13" ht="49.5" x14ac:dyDescent="0.3">
      <c r="A6" s="134">
        <v>5</v>
      </c>
      <c r="B6" s="279">
        <v>9</v>
      </c>
      <c r="C6" s="279">
        <v>901</v>
      </c>
      <c r="D6" s="279" t="s">
        <v>155</v>
      </c>
      <c r="E6" s="134" t="s">
        <v>51</v>
      </c>
      <c r="F6" s="137">
        <v>666.02</v>
      </c>
      <c r="G6" s="137">
        <v>29.44</v>
      </c>
      <c r="H6" s="269">
        <v>695.46</v>
      </c>
      <c r="I6" s="269">
        <f t="shared" si="0"/>
        <v>765.00600000000009</v>
      </c>
      <c r="J6" s="135" t="s">
        <v>156</v>
      </c>
      <c r="K6" s="284">
        <v>675075</v>
      </c>
      <c r="L6" s="284">
        <v>168769</v>
      </c>
      <c r="M6" s="284">
        <v>506306</v>
      </c>
    </row>
    <row r="7" spans="1:13" x14ac:dyDescent="0.3">
      <c r="A7" s="134">
        <v>6</v>
      </c>
      <c r="B7" s="279">
        <v>9</v>
      </c>
      <c r="C7" s="279">
        <v>902</v>
      </c>
      <c r="D7" s="279" t="s">
        <v>157</v>
      </c>
      <c r="E7" s="134" t="s">
        <v>51</v>
      </c>
      <c r="F7" s="137">
        <v>903.98</v>
      </c>
      <c r="G7" s="137">
        <v>5.04</v>
      </c>
      <c r="H7" s="269">
        <v>909.02</v>
      </c>
      <c r="I7" s="269">
        <f t="shared" si="0"/>
        <v>999.92200000000003</v>
      </c>
      <c r="J7" s="135" t="s">
        <v>158</v>
      </c>
      <c r="K7" s="284">
        <v>116400</v>
      </c>
      <c r="L7" s="284">
        <v>72168</v>
      </c>
      <c r="M7" s="284">
        <v>44232</v>
      </c>
    </row>
    <row r="8" spans="1:13" x14ac:dyDescent="0.3">
      <c r="A8" s="134">
        <v>7</v>
      </c>
      <c r="B8" s="279">
        <v>9</v>
      </c>
      <c r="C8" s="279">
        <v>903</v>
      </c>
      <c r="D8" s="279" t="s">
        <v>159</v>
      </c>
      <c r="E8" s="134" t="s">
        <v>51</v>
      </c>
      <c r="F8" s="137">
        <v>846.7</v>
      </c>
      <c r="G8" s="137">
        <v>7.42</v>
      </c>
      <c r="H8" s="269">
        <v>854.12</v>
      </c>
      <c r="I8" s="269">
        <f t="shared" si="0"/>
        <v>939.53200000000004</v>
      </c>
      <c r="J8" s="135" t="s">
        <v>160</v>
      </c>
      <c r="K8" s="284">
        <v>171564</v>
      </c>
      <c r="L8" s="284">
        <v>171564</v>
      </c>
      <c r="M8" s="284">
        <v>0</v>
      </c>
    </row>
    <row r="9" spans="1:13" ht="33" x14ac:dyDescent="0.3">
      <c r="A9" s="134">
        <v>8</v>
      </c>
      <c r="B9" s="279">
        <v>10</v>
      </c>
      <c r="C9" s="279">
        <v>1001</v>
      </c>
      <c r="D9" s="279" t="s">
        <v>161</v>
      </c>
      <c r="E9" s="134" t="s">
        <v>51</v>
      </c>
      <c r="F9" s="137">
        <v>666.02</v>
      </c>
      <c r="G9" s="137">
        <v>29.44</v>
      </c>
      <c r="H9" s="269">
        <v>695.46</v>
      </c>
      <c r="I9" s="269">
        <f t="shared" si="0"/>
        <v>765.00600000000009</v>
      </c>
      <c r="J9" s="135" t="s">
        <v>162</v>
      </c>
      <c r="K9" s="284">
        <v>675074</v>
      </c>
      <c r="L9" s="285">
        <v>0</v>
      </c>
      <c r="M9" s="284">
        <v>675074</v>
      </c>
    </row>
    <row r="10" spans="1:13" x14ac:dyDescent="0.3">
      <c r="A10" s="134">
        <v>9</v>
      </c>
      <c r="B10" s="279">
        <v>10</v>
      </c>
      <c r="C10" s="279">
        <v>1005</v>
      </c>
      <c r="D10" s="279" t="s">
        <v>164</v>
      </c>
      <c r="E10" s="134" t="s">
        <v>51</v>
      </c>
      <c r="F10" s="137">
        <v>666.02</v>
      </c>
      <c r="G10" s="137">
        <v>28.8</v>
      </c>
      <c r="H10" s="269">
        <v>694.81999999999994</v>
      </c>
      <c r="I10" s="269">
        <f t="shared" si="0"/>
        <v>764.30200000000002</v>
      </c>
      <c r="J10" s="135" t="s">
        <v>165</v>
      </c>
      <c r="K10" s="284">
        <v>675074</v>
      </c>
      <c r="L10" s="284">
        <v>168769</v>
      </c>
      <c r="M10" s="284">
        <v>506305</v>
      </c>
    </row>
    <row r="11" spans="1:13" ht="33" x14ac:dyDescent="0.3">
      <c r="A11" s="134">
        <v>10</v>
      </c>
      <c r="B11" s="279">
        <v>11</v>
      </c>
      <c r="C11" s="279">
        <v>1101</v>
      </c>
      <c r="D11" s="279" t="s">
        <v>166</v>
      </c>
      <c r="E11" s="134" t="s">
        <v>51</v>
      </c>
      <c r="F11" s="137">
        <v>689.03</v>
      </c>
      <c r="G11" s="137">
        <v>6.43</v>
      </c>
      <c r="H11" s="269">
        <v>695.45999999999992</v>
      </c>
      <c r="I11" s="269">
        <f t="shared" si="0"/>
        <v>765.00599999999997</v>
      </c>
      <c r="J11" s="135" t="s">
        <v>167</v>
      </c>
      <c r="K11" s="284">
        <v>143543</v>
      </c>
      <c r="L11" s="284">
        <v>35886</v>
      </c>
      <c r="M11" s="284">
        <v>107657</v>
      </c>
    </row>
    <row r="12" spans="1:13" x14ac:dyDescent="0.3">
      <c r="A12" s="134">
        <v>11</v>
      </c>
      <c r="B12" s="280">
        <v>11</v>
      </c>
      <c r="C12" s="280">
        <v>1102</v>
      </c>
      <c r="D12" s="280" t="s">
        <v>168</v>
      </c>
      <c r="E12" s="134" t="s">
        <v>51</v>
      </c>
      <c r="F12" s="137">
        <v>666.02</v>
      </c>
      <c r="G12" s="137">
        <v>164.96</v>
      </c>
      <c r="H12" s="269">
        <v>830.98</v>
      </c>
      <c r="I12" s="269">
        <f t="shared" si="0"/>
        <v>914.07800000000009</v>
      </c>
      <c r="J12" s="135" t="s">
        <v>169</v>
      </c>
      <c r="K12" s="284">
        <v>3990058</v>
      </c>
      <c r="L12" s="284">
        <v>1000000</v>
      </c>
      <c r="M12" s="284">
        <v>2990058</v>
      </c>
    </row>
    <row r="13" spans="1:13" ht="49.5" x14ac:dyDescent="0.3">
      <c r="A13" s="134">
        <v>12</v>
      </c>
      <c r="B13" s="280">
        <v>11</v>
      </c>
      <c r="C13" s="280">
        <v>1104</v>
      </c>
      <c r="D13" s="280" t="s">
        <v>170</v>
      </c>
      <c r="E13" s="134" t="s">
        <v>51</v>
      </c>
      <c r="F13" s="137">
        <v>666.02</v>
      </c>
      <c r="G13" s="137">
        <v>36.33</v>
      </c>
      <c r="H13" s="269">
        <v>702.35</v>
      </c>
      <c r="I13" s="269">
        <f t="shared" si="0"/>
        <v>772.58500000000004</v>
      </c>
      <c r="J13" s="135" t="s">
        <v>171</v>
      </c>
      <c r="K13" s="284">
        <v>839315</v>
      </c>
      <c r="L13" s="284">
        <v>209829</v>
      </c>
      <c r="M13" s="284">
        <v>629486</v>
      </c>
    </row>
    <row r="14" spans="1:13" x14ac:dyDescent="0.3">
      <c r="A14" s="134">
        <v>13</v>
      </c>
      <c r="B14" s="279">
        <v>12</v>
      </c>
      <c r="C14" s="281">
        <v>1201</v>
      </c>
      <c r="D14" s="279" t="s">
        <v>172</v>
      </c>
      <c r="E14" s="134" t="s">
        <v>51</v>
      </c>
      <c r="F14" s="137">
        <v>1127</v>
      </c>
      <c r="G14" s="137">
        <v>68.739999999999995</v>
      </c>
      <c r="H14" s="269">
        <v>1195.74</v>
      </c>
      <c r="I14" s="269">
        <f t="shared" si="0"/>
        <v>1315.3140000000001</v>
      </c>
      <c r="J14" s="135" t="s">
        <v>173</v>
      </c>
      <c r="K14" s="284">
        <v>640240</v>
      </c>
      <c r="L14" s="285"/>
      <c r="M14" s="284">
        <v>640240</v>
      </c>
    </row>
    <row r="15" spans="1:13" x14ac:dyDescent="0.3">
      <c r="A15" s="134">
        <v>14</v>
      </c>
      <c r="B15" s="279">
        <v>12</v>
      </c>
      <c r="C15" s="281">
        <v>1202</v>
      </c>
      <c r="D15" s="279" t="s">
        <v>174</v>
      </c>
      <c r="E15" s="134" t="s">
        <v>51</v>
      </c>
      <c r="F15" s="137">
        <v>717</v>
      </c>
      <c r="G15" s="137">
        <v>-3</v>
      </c>
      <c r="H15" s="269">
        <v>714</v>
      </c>
      <c r="I15" s="269">
        <f t="shared" si="0"/>
        <v>785.40000000000009</v>
      </c>
      <c r="J15" s="135" t="s">
        <v>175</v>
      </c>
      <c r="K15" s="284">
        <v>706200</v>
      </c>
      <c r="L15" s="285"/>
      <c r="M15" s="284">
        <v>706200</v>
      </c>
    </row>
    <row r="16" spans="1:13" x14ac:dyDescent="0.3">
      <c r="A16" s="134">
        <v>15</v>
      </c>
      <c r="B16" s="279">
        <v>12</v>
      </c>
      <c r="C16" s="279">
        <v>1203</v>
      </c>
      <c r="D16" s="279" t="s">
        <v>176</v>
      </c>
      <c r="E16" s="134" t="s">
        <v>91</v>
      </c>
      <c r="F16" s="137">
        <v>460.21</v>
      </c>
      <c r="G16" s="137">
        <v>13.62</v>
      </c>
      <c r="H16" s="269">
        <v>473.83</v>
      </c>
      <c r="I16" s="269">
        <f t="shared" si="0"/>
        <v>521.21300000000008</v>
      </c>
      <c r="J16" s="135" t="s">
        <v>177</v>
      </c>
      <c r="K16" s="284">
        <v>314784</v>
      </c>
      <c r="L16" s="284">
        <v>157392</v>
      </c>
      <c r="M16" s="284">
        <v>157392</v>
      </c>
    </row>
    <row r="17" spans="1:13" ht="33" x14ac:dyDescent="0.3">
      <c r="A17" s="134">
        <v>16</v>
      </c>
      <c r="B17" s="279">
        <v>13</v>
      </c>
      <c r="C17" s="281">
        <v>1301</v>
      </c>
      <c r="D17" s="279" t="s">
        <v>178</v>
      </c>
      <c r="E17" s="134" t="s">
        <v>51</v>
      </c>
      <c r="F17" s="137">
        <v>695</v>
      </c>
      <c r="G17" s="137"/>
      <c r="H17" s="269">
        <v>695</v>
      </c>
      <c r="I17" s="269">
        <f t="shared" si="0"/>
        <v>764.50000000000011</v>
      </c>
      <c r="J17" s="135" t="s">
        <v>179</v>
      </c>
      <c r="K17" s="285"/>
      <c r="L17" s="285"/>
      <c r="M17" s="284">
        <v>0</v>
      </c>
    </row>
    <row r="18" spans="1:13" ht="33" x14ac:dyDescent="0.3">
      <c r="A18" s="134">
        <v>17</v>
      </c>
      <c r="B18" s="279">
        <v>13</v>
      </c>
      <c r="C18" s="281">
        <v>1302</v>
      </c>
      <c r="D18" s="279" t="s">
        <v>180</v>
      </c>
      <c r="E18" s="134" t="s">
        <v>51</v>
      </c>
      <c r="F18" s="137">
        <v>378.625</v>
      </c>
      <c r="G18" s="137"/>
      <c r="H18" s="269">
        <v>378.625</v>
      </c>
      <c r="I18" s="269">
        <f t="shared" si="0"/>
        <v>416.48750000000001</v>
      </c>
      <c r="J18" s="135" t="s">
        <v>179</v>
      </c>
      <c r="K18" s="284">
        <v>1633102</v>
      </c>
      <c r="L18" s="284">
        <v>200055</v>
      </c>
      <c r="M18" s="284">
        <v>1433047</v>
      </c>
    </row>
    <row r="19" spans="1:13" ht="33" x14ac:dyDescent="0.3">
      <c r="A19" s="134">
        <v>18</v>
      </c>
      <c r="B19" s="279">
        <v>13</v>
      </c>
      <c r="C19" s="281">
        <v>1303</v>
      </c>
      <c r="D19" s="279" t="s">
        <v>181</v>
      </c>
      <c r="E19" s="134" t="s">
        <v>52</v>
      </c>
      <c r="F19" s="326">
        <v>890.27</v>
      </c>
      <c r="G19" s="326">
        <v>122.95</v>
      </c>
      <c r="H19" s="328">
        <v>1013.22</v>
      </c>
      <c r="I19" s="328">
        <f t="shared" si="0"/>
        <v>1114.5420000000001</v>
      </c>
      <c r="J19" s="135" t="s">
        <v>182</v>
      </c>
      <c r="K19" s="326">
        <v>2953461</v>
      </c>
      <c r="L19" s="326">
        <v>738365</v>
      </c>
      <c r="M19" s="326">
        <v>2215096</v>
      </c>
    </row>
    <row r="20" spans="1:13" ht="33" x14ac:dyDescent="0.3">
      <c r="A20" s="134">
        <v>19</v>
      </c>
      <c r="B20" s="282">
        <v>13</v>
      </c>
      <c r="C20" s="283">
        <v>1304</v>
      </c>
      <c r="D20" s="280" t="s">
        <v>181</v>
      </c>
      <c r="E20" s="134" t="s">
        <v>52</v>
      </c>
      <c r="F20" s="327"/>
      <c r="G20" s="327"/>
      <c r="H20" s="329"/>
      <c r="I20" s="329"/>
      <c r="J20" s="135" t="s">
        <v>182</v>
      </c>
      <c r="K20" s="327"/>
      <c r="L20" s="327"/>
      <c r="M20" s="327"/>
    </row>
    <row r="21" spans="1:13" x14ac:dyDescent="0.3">
      <c r="A21" s="134">
        <v>20</v>
      </c>
      <c r="B21" s="282">
        <v>14</v>
      </c>
      <c r="C21" s="280">
        <v>1402</v>
      </c>
      <c r="D21" s="280" t="s">
        <v>183</v>
      </c>
      <c r="E21" s="134" t="s">
        <v>51</v>
      </c>
      <c r="F21" s="137">
        <v>666.02</v>
      </c>
      <c r="G21" s="137">
        <v>213.61</v>
      </c>
      <c r="H21" s="269">
        <v>879.63</v>
      </c>
      <c r="I21" s="269">
        <f t="shared" si="0"/>
        <v>967.59300000000007</v>
      </c>
      <c r="J21" s="135" t="s">
        <v>184</v>
      </c>
      <c r="K21" s="284">
        <v>5190497</v>
      </c>
      <c r="L21" s="284">
        <v>1297624</v>
      </c>
      <c r="M21" s="284">
        <v>3892873</v>
      </c>
    </row>
    <row r="22" spans="1:13" x14ac:dyDescent="0.3">
      <c r="A22" s="134">
        <v>21</v>
      </c>
      <c r="B22" s="279">
        <v>15</v>
      </c>
      <c r="C22" s="279">
        <v>1501</v>
      </c>
      <c r="D22" s="279" t="s">
        <v>185</v>
      </c>
      <c r="E22" s="134" t="s">
        <v>51</v>
      </c>
      <c r="F22" s="137">
        <v>666.02</v>
      </c>
      <c r="G22" s="137">
        <v>29.44</v>
      </c>
      <c r="H22" s="269">
        <v>695.46</v>
      </c>
      <c r="I22" s="269">
        <f t="shared" si="0"/>
        <v>765.00600000000009</v>
      </c>
      <c r="J22" s="135" t="s">
        <v>186</v>
      </c>
      <c r="K22" s="284">
        <v>675074</v>
      </c>
      <c r="L22" s="284">
        <v>168769</v>
      </c>
      <c r="M22" s="284">
        <v>506305</v>
      </c>
    </row>
    <row r="23" spans="1:13" x14ac:dyDescent="0.3">
      <c r="A23" s="134">
        <v>22</v>
      </c>
      <c r="B23" s="279">
        <v>15</v>
      </c>
      <c r="C23" s="279">
        <v>1502</v>
      </c>
      <c r="D23" s="279" t="s">
        <v>187</v>
      </c>
      <c r="E23" s="134" t="s">
        <v>51</v>
      </c>
      <c r="F23" s="137">
        <v>689.03</v>
      </c>
      <c r="G23" s="137">
        <v>25.38</v>
      </c>
      <c r="H23" s="269">
        <v>714.41</v>
      </c>
      <c r="I23" s="269">
        <f t="shared" si="0"/>
        <v>785.851</v>
      </c>
      <c r="J23" s="135" t="s">
        <v>188</v>
      </c>
      <c r="K23" s="284">
        <v>581288</v>
      </c>
      <c r="L23" s="284">
        <v>145322</v>
      </c>
      <c r="M23" s="284">
        <v>435966</v>
      </c>
    </row>
    <row r="24" spans="1:13" ht="33" x14ac:dyDescent="0.3">
      <c r="A24" s="134">
        <v>23</v>
      </c>
      <c r="B24" s="279">
        <v>15</v>
      </c>
      <c r="C24" s="281">
        <v>1601</v>
      </c>
      <c r="D24" s="279" t="s">
        <v>189</v>
      </c>
      <c r="E24" s="134" t="s">
        <v>51</v>
      </c>
      <c r="F24" s="137">
        <v>785</v>
      </c>
      <c r="G24" s="137">
        <v>-90</v>
      </c>
      <c r="H24" s="269">
        <v>695</v>
      </c>
      <c r="I24" s="269">
        <f t="shared" si="0"/>
        <v>764.50000000000011</v>
      </c>
      <c r="J24" s="135" t="s">
        <v>190</v>
      </c>
      <c r="K24" s="284">
        <v>674960</v>
      </c>
      <c r="L24" s="284">
        <v>337480</v>
      </c>
      <c r="M24" s="284">
        <v>337480</v>
      </c>
    </row>
    <row r="25" spans="1:13" ht="33" x14ac:dyDescent="0.3">
      <c r="A25" s="134">
        <v>24</v>
      </c>
      <c r="B25" s="279">
        <v>16</v>
      </c>
      <c r="C25" s="281">
        <v>1602</v>
      </c>
      <c r="D25" s="279" t="s">
        <v>189</v>
      </c>
      <c r="E25" s="134" t="s">
        <v>51</v>
      </c>
      <c r="F25" s="137">
        <v>785</v>
      </c>
      <c r="G25" s="137">
        <v>125</v>
      </c>
      <c r="H25" s="269">
        <v>910</v>
      </c>
      <c r="I25" s="269">
        <f t="shared" si="0"/>
        <v>1001.0000000000001</v>
      </c>
      <c r="J25" s="135" t="s">
        <v>190</v>
      </c>
      <c r="K25" s="284">
        <v>116380</v>
      </c>
      <c r="L25" s="284">
        <v>116380</v>
      </c>
      <c r="M25" s="284">
        <v>0</v>
      </c>
    </row>
    <row r="26" spans="1:13" x14ac:dyDescent="0.3">
      <c r="A26" s="315" t="s">
        <v>40</v>
      </c>
      <c r="B26" s="315"/>
      <c r="C26" s="315"/>
      <c r="D26" s="315"/>
      <c r="E26" s="315"/>
      <c r="F26" s="22">
        <f>SUM(F2:F25)</f>
        <v>16184.125</v>
      </c>
      <c r="G26" s="22">
        <f t="shared" ref="G26:M26" si="1">SUM(G2:G25)</f>
        <v>840.74</v>
      </c>
      <c r="H26" s="22">
        <f t="shared" si="1"/>
        <v>17024.864999999998</v>
      </c>
      <c r="I26" s="22">
        <f t="shared" si="1"/>
        <v>18727.351499999997</v>
      </c>
      <c r="J26" s="22">
        <f t="shared" si="1"/>
        <v>0</v>
      </c>
      <c r="K26" s="22">
        <f t="shared" si="1"/>
        <v>21371931</v>
      </c>
      <c r="L26" s="22">
        <f t="shared" si="1"/>
        <v>5354709</v>
      </c>
      <c r="M26" s="22">
        <f t="shared" si="1"/>
        <v>16017222</v>
      </c>
    </row>
  </sheetData>
  <mergeCells count="8">
    <mergeCell ref="M19:M20"/>
    <mergeCell ref="I19:I20"/>
    <mergeCell ref="A26:E26"/>
    <mergeCell ref="F19:F20"/>
    <mergeCell ref="G19:G20"/>
    <mergeCell ref="H19:H20"/>
    <mergeCell ref="K19:K20"/>
    <mergeCell ref="L19:L2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000"/>
  <sheetViews>
    <sheetView workbookViewId="0"/>
  </sheetViews>
  <sheetFormatPr defaultColWidth="12.625" defaultRowHeight="15" customHeight="1" x14ac:dyDescent="0.2"/>
  <cols>
    <col min="1" max="2" width="7.625" customWidth="1"/>
    <col min="3" max="3" width="10" customWidth="1"/>
    <col min="4" max="4" width="10.875" customWidth="1"/>
    <col min="5" max="5" width="11.5" customWidth="1"/>
    <col min="6" max="26" width="7.625" customWidth="1"/>
  </cols>
  <sheetData>
    <row r="1" spans="1:13" x14ac:dyDescent="0.25">
      <c r="A1" s="9" t="s">
        <v>31</v>
      </c>
      <c r="B1" s="9" t="s">
        <v>30</v>
      </c>
      <c r="C1" s="9" t="s">
        <v>33</v>
      </c>
      <c r="D1" s="9" t="s">
        <v>34</v>
      </c>
      <c r="E1" s="9" t="s">
        <v>35</v>
      </c>
      <c r="F1" s="9" t="s">
        <v>36</v>
      </c>
    </row>
    <row r="2" spans="1:13" x14ac:dyDescent="0.25">
      <c r="A2" s="9">
        <v>1</v>
      </c>
      <c r="B2" s="9">
        <v>1</v>
      </c>
      <c r="C2" s="9">
        <v>52.05</v>
      </c>
      <c r="D2" s="9">
        <f t="shared" ref="D2:D31" si="0">11.23/2</f>
        <v>5.6150000000000002</v>
      </c>
      <c r="E2" s="9">
        <f t="shared" ref="E2:E39" si="1">2.4*0.6*4</f>
        <v>5.76</v>
      </c>
      <c r="I2" s="9">
        <f t="shared" ref="I2:K2" si="2">C2*10.764</f>
        <v>560.26619999999991</v>
      </c>
      <c r="J2" s="9">
        <f t="shared" si="2"/>
        <v>60.439859999999996</v>
      </c>
      <c r="K2" s="9">
        <f t="shared" si="2"/>
        <v>62.000639999999997</v>
      </c>
      <c r="M2" s="9">
        <f t="shared" ref="M2:M6" si="3">I2+J2+K2</f>
        <v>682.70669999999984</v>
      </c>
    </row>
    <row r="3" spans="1:13" x14ac:dyDescent="0.25">
      <c r="B3" s="9">
        <v>2</v>
      </c>
      <c r="C3" s="9">
        <v>52.05</v>
      </c>
      <c r="D3" s="9">
        <f t="shared" si="0"/>
        <v>5.6150000000000002</v>
      </c>
      <c r="E3" s="9">
        <f t="shared" si="1"/>
        <v>5.76</v>
      </c>
      <c r="I3" s="9">
        <f t="shared" ref="I3:K3" si="4">C3*10.764</f>
        <v>560.26619999999991</v>
      </c>
      <c r="J3" s="9">
        <f t="shared" si="4"/>
        <v>60.439859999999996</v>
      </c>
      <c r="K3" s="9">
        <f t="shared" si="4"/>
        <v>62.000639999999997</v>
      </c>
      <c r="M3" s="9">
        <f t="shared" si="3"/>
        <v>682.70669999999984</v>
      </c>
    </row>
    <row r="4" spans="1:13" x14ac:dyDescent="0.25">
      <c r="A4" s="9">
        <v>2</v>
      </c>
      <c r="B4" s="9">
        <v>1</v>
      </c>
      <c r="C4" s="9">
        <v>52.05</v>
      </c>
      <c r="D4" s="9">
        <f t="shared" si="0"/>
        <v>5.6150000000000002</v>
      </c>
      <c r="E4" s="9">
        <f t="shared" si="1"/>
        <v>5.76</v>
      </c>
      <c r="I4" s="9">
        <f t="shared" ref="I4:K4" si="5">C4*10.764</f>
        <v>560.26619999999991</v>
      </c>
      <c r="J4" s="9">
        <f t="shared" si="5"/>
        <v>60.439859999999996</v>
      </c>
      <c r="K4" s="9">
        <f t="shared" si="5"/>
        <v>62.000639999999997</v>
      </c>
      <c r="M4" s="9">
        <f t="shared" si="3"/>
        <v>682.70669999999984</v>
      </c>
    </row>
    <row r="5" spans="1:13" x14ac:dyDescent="0.25">
      <c r="B5" s="9">
        <v>2</v>
      </c>
      <c r="C5" s="9">
        <v>52.05</v>
      </c>
      <c r="D5" s="9">
        <f t="shared" si="0"/>
        <v>5.6150000000000002</v>
      </c>
      <c r="E5" s="9">
        <f t="shared" si="1"/>
        <v>5.76</v>
      </c>
      <c r="I5" s="9">
        <f t="shared" ref="I5:K5" si="6">C5*10.764</f>
        <v>560.26619999999991</v>
      </c>
      <c r="J5" s="9">
        <f t="shared" si="6"/>
        <v>60.439859999999996</v>
      </c>
      <c r="K5" s="9">
        <f t="shared" si="6"/>
        <v>62.000639999999997</v>
      </c>
      <c r="M5" s="9">
        <f t="shared" si="3"/>
        <v>682.70669999999984</v>
      </c>
    </row>
    <row r="6" spans="1:13" x14ac:dyDescent="0.25">
      <c r="B6" s="9">
        <v>3</v>
      </c>
      <c r="C6" s="9">
        <v>52.05</v>
      </c>
      <c r="D6" s="9">
        <f t="shared" si="0"/>
        <v>5.6150000000000002</v>
      </c>
      <c r="E6" s="9">
        <f t="shared" si="1"/>
        <v>5.76</v>
      </c>
      <c r="I6" s="9">
        <f t="shared" ref="I6:K6" si="7">C6*10.764</f>
        <v>560.26619999999991</v>
      </c>
      <c r="J6" s="9">
        <f t="shared" si="7"/>
        <v>60.439859999999996</v>
      </c>
      <c r="K6" s="9">
        <f t="shared" si="7"/>
        <v>62.000639999999997</v>
      </c>
      <c r="M6" s="9">
        <f t="shared" si="3"/>
        <v>682.70669999999984</v>
      </c>
    </row>
    <row r="7" spans="1:13" x14ac:dyDescent="0.25">
      <c r="B7" s="9">
        <v>4</v>
      </c>
      <c r="C7" s="9">
        <v>52.05</v>
      </c>
      <c r="D7" s="9">
        <f t="shared" si="0"/>
        <v>5.6150000000000002</v>
      </c>
      <c r="E7" s="9">
        <f t="shared" si="1"/>
        <v>5.76</v>
      </c>
      <c r="F7" s="9">
        <f>3.35*1.45</f>
        <v>4.8574999999999999</v>
      </c>
      <c r="I7" s="9">
        <f t="shared" ref="I7:L7" si="8">C7*10.764</f>
        <v>560.26619999999991</v>
      </c>
      <c r="J7" s="9">
        <f t="shared" si="8"/>
        <v>60.439859999999996</v>
      </c>
      <c r="K7" s="9">
        <f t="shared" si="8"/>
        <v>62.000639999999997</v>
      </c>
      <c r="L7" s="9">
        <f t="shared" si="8"/>
        <v>52.286129999999993</v>
      </c>
      <c r="M7" s="9">
        <f>I7+J7+K7+L7</f>
        <v>734.9928299999998</v>
      </c>
    </row>
    <row r="8" spans="1:13" x14ac:dyDescent="0.25">
      <c r="A8" s="9">
        <v>3</v>
      </c>
      <c r="B8" s="9">
        <v>1</v>
      </c>
      <c r="C8" s="9">
        <v>52.05</v>
      </c>
      <c r="D8" s="9">
        <f t="shared" si="0"/>
        <v>5.6150000000000002</v>
      </c>
      <c r="E8" s="9">
        <f t="shared" si="1"/>
        <v>5.76</v>
      </c>
      <c r="I8" s="9">
        <f t="shared" ref="I8:K8" si="9">C8*10.764</f>
        <v>560.26619999999991</v>
      </c>
      <c r="J8" s="9">
        <f t="shared" si="9"/>
        <v>60.439859999999996</v>
      </c>
      <c r="K8" s="9">
        <f t="shared" si="9"/>
        <v>62.000639999999997</v>
      </c>
      <c r="M8" s="9">
        <f t="shared" ref="M8:M55" si="10">I8+J8+K8</f>
        <v>682.70669999999984</v>
      </c>
    </row>
    <row r="9" spans="1:13" x14ac:dyDescent="0.25">
      <c r="B9" s="9">
        <v>2</v>
      </c>
      <c r="C9" s="9">
        <v>52.05</v>
      </c>
      <c r="D9" s="9">
        <f t="shared" si="0"/>
        <v>5.6150000000000002</v>
      </c>
      <c r="E9" s="9">
        <f t="shared" si="1"/>
        <v>5.76</v>
      </c>
      <c r="I9" s="9">
        <f t="shared" ref="I9:K9" si="11">C9*10.764</f>
        <v>560.26619999999991</v>
      </c>
      <c r="J9" s="9">
        <f t="shared" si="11"/>
        <v>60.439859999999996</v>
      </c>
      <c r="K9" s="9">
        <f t="shared" si="11"/>
        <v>62.000639999999997</v>
      </c>
      <c r="M9" s="9">
        <f t="shared" si="10"/>
        <v>682.70669999999984</v>
      </c>
    </row>
    <row r="10" spans="1:13" x14ac:dyDescent="0.25">
      <c r="B10" s="9">
        <v>3</v>
      </c>
      <c r="C10" s="9">
        <v>52.05</v>
      </c>
      <c r="D10" s="9">
        <f t="shared" si="0"/>
        <v>5.6150000000000002</v>
      </c>
      <c r="E10" s="9">
        <f t="shared" si="1"/>
        <v>5.76</v>
      </c>
      <c r="I10" s="9">
        <f t="shared" ref="I10:K10" si="12">C10*10.764</f>
        <v>560.26619999999991</v>
      </c>
      <c r="J10" s="9">
        <f t="shared" si="12"/>
        <v>60.439859999999996</v>
      </c>
      <c r="K10" s="9">
        <f t="shared" si="12"/>
        <v>62.000639999999997</v>
      </c>
      <c r="M10" s="9">
        <f t="shared" si="10"/>
        <v>682.70669999999984</v>
      </c>
    </row>
    <row r="11" spans="1:13" x14ac:dyDescent="0.25">
      <c r="B11" s="9">
        <v>4</v>
      </c>
      <c r="C11" s="9">
        <v>52.05</v>
      </c>
      <c r="D11" s="9">
        <f t="shared" si="0"/>
        <v>5.6150000000000002</v>
      </c>
      <c r="E11" s="9">
        <f t="shared" si="1"/>
        <v>5.76</v>
      </c>
      <c r="I11" s="9">
        <f t="shared" ref="I11:K11" si="13">C11*10.764</f>
        <v>560.26619999999991</v>
      </c>
      <c r="J11" s="9">
        <f t="shared" si="13"/>
        <v>60.439859999999996</v>
      </c>
      <c r="K11" s="9">
        <f t="shared" si="13"/>
        <v>62.000639999999997</v>
      </c>
      <c r="M11" s="9">
        <f t="shared" si="10"/>
        <v>682.70669999999984</v>
      </c>
    </row>
    <row r="12" spans="1:13" x14ac:dyDescent="0.25">
      <c r="A12" s="9">
        <v>4</v>
      </c>
      <c r="B12" s="9">
        <v>1</v>
      </c>
      <c r="C12" s="9">
        <v>52.05</v>
      </c>
      <c r="D12" s="9">
        <f t="shared" si="0"/>
        <v>5.6150000000000002</v>
      </c>
      <c r="E12" s="9">
        <f t="shared" si="1"/>
        <v>5.76</v>
      </c>
      <c r="I12" s="9">
        <f t="shared" ref="I12:K12" si="14">C12*10.764</f>
        <v>560.26619999999991</v>
      </c>
      <c r="J12" s="9">
        <f t="shared" si="14"/>
        <v>60.439859999999996</v>
      </c>
      <c r="K12" s="9">
        <f t="shared" si="14"/>
        <v>62.000639999999997</v>
      </c>
      <c r="M12" s="9">
        <f t="shared" si="10"/>
        <v>682.70669999999984</v>
      </c>
    </row>
    <row r="13" spans="1:13" x14ac:dyDescent="0.25">
      <c r="B13" s="9">
        <v>2</v>
      </c>
      <c r="C13" s="9">
        <v>52.05</v>
      </c>
      <c r="D13" s="9">
        <f t="shared" si="0"/>
        <v>5.6150000000000002</v>
      </c>
      <c r="E13" s="9">
        <f t="shared" si="1"/>
        <v>5.76</v>
      </c>
      <c r="I13" s="9">
        <f t="shared" ref="I13:K13" si="15">C13*10.764</f>
        <v>560.26619999999991</v>
      </c>
      <c r="J13" s="9">
        <f t="shared" si="15"/>
        <v>60.439859999999996</v>
      </c>
      <c r="K13" s="9">
        <f t="shared" si="15"/>
        <v>62.000639999999997</v>
      </c>
      <c r="M13" s="9">
        <f t="shared" si="10"/>
        <v>682.70669999999984</v>
      </c>
    </row>
    <row r="14" spans="1:13" x14ac:dyDescent="0.25">
      <c r="B14" s="9">
        <v>3</v>
      </c>
      <c r="C14" s="9">
        <v>52.05</v>
      </c>
      <c r="D14" s="9">
        <f t="shared" si="0"/>
        <v>5.6150000000000002</v>
      </c>
      <c r="E14" s="9">
        <f t="shared" si="1"/>
        <v>5.76</v>
      </c>
      <c r="I14" s="9">
        <f t="shared" ref="I14:K14" si="16">C14*10.764</f>
        <v>560.26619999999991</v>
      </c>
      <c r="J14" s="9">
        <f t="shared" si="16"/>
        <v>60.439859999999996</v>
      </c>
      <c r="K14" s="9">
        <f t="shared" si="16"/>
        <v>62.000639999999997</v>
      </c>
      <c r="M14" s="9">
        <f t="shared" si="10"/>
        <v>682.70669999999984</v>
      </c>
    </row>
    <row r="15" spans="1:13" x14ac:dyDescent="0.25">
      <c r="B15" s="9">
        <v>4</v>
      </c>
      <c r="C15" s="9">
        <v>52.05</v>
      </c>
      <c r="D15" s="9">
        <f t="shared" si="0"/>
        <v>5.6150000000000002</v>
      </c>
      <c r="E15" s="9">
        <f t="shared" si="1"/>
        <v>5.76</v>
      </c>
      <c r="I15" s="9">
        <f t="shared" ref="I15:K15" si="17">C15*10.764</f>
        <v>560.26619999999991</v>
      </c>
      <c r="J15" s="9">
        <f t="shared" si="17"/>
        <v>60.439859999999996</v>
      </c>
      <c r="K15" s="9">
        <f t="shared" si="17"/>
        <v>62.000639999999997</v>
      </c>
      <c r="M15" s="9">
        <f t="shared" si="10"/>
        <v>682.70669999999984</v>
      </c>
    </row>
    <row r="16" spans="1:13" x14ac:dyDescent="0.25">
      <c r="A16" s="9">
        <v>5</v>
      </c>
      <c r="B16" s="9">
        <v>1</v>
      </c>
      <c r="C16" s="9">
        <v>52.05</v>
      </c>
      <c r="D16" s="9">
        <f t="shared" si="0"/>
        <v>5.6150000000000002</v>
      </c>
      <c r="E16" s="9">
        <f t="shared" si="1"/>
        <v>5.76</v>
      </c>
      <c r="I16" s="9">
        <f t="shared" ref="I16:K16" si="18">C16*10.764</f>
        <v>560.26619999999991</v>
      </c>
      <c r="J16" s="9">
        <f t="shared" si="18"/>
        <v>60.439859999999996</v>
      </c>
      <c r="K16" s="9">
        <f t="shared" si="18"/>
        <v>62.000639999999997</v>
      </c>
      <c r="M16" s="9">
        <f t="shared" si="10"/>
        <v>682.70669999999984</v>
      </c>
    </row>
    <row r="17" spans="1:13" x14ac:dyDescent="0.25">
      <c r="B17" s="9">
        <v>2</v>
      </c>
      <c r="C17" s="9">
        <v>52.05</v>
      </c>
      <c r="D17" s="9">
        <f t="shared" si="0"/>
        <v>5.6150000000000002</v>
      </c>
      <c r="E17" s="9">
        <f t="shared" si="1"/>
        <v>5.76</v>
      </c>
      <c r="I17" s="9">
        <f t="shared" ref="I17:K17" si="19">C17*10.764</f>
        <v>560.26619999999991</v>
      </c>
      <c r="J17" s="9">
        <f t="shared" si="19"/>
        <v>60.439859999999996</v>
      </c>
      <c r="K17" s="9">
        <f t="shared" si="19"/>
        <v>62.000639999999997</v>
      </c>
      <c r="M17" s="9">
        <f t="shared" si="10"/>
        <v>682.70669999999984</v>
      </c>
    </row>
    <row r="18" spans="1:13" x14ac:dyDescent="0.25">
      <c r="B18" s="9">
        <v>3</v>
      </c>
      <c r="C18" s="9">
        <v>52.05</v>
      </c>
      <c r="D18" s="9">
        <f t="shared" si="0"/>
        <v>5.6150000000000002</v>
      </c>
      <c r="E18" s="9">
        <f t="shared" si="1"/>
        <v>5.76</v>
      </c>
      <c r="I18" s="9">
        <f t="shared" ref="I18:K18" si="20">C18*10.764</f>
        <v>560.26619999999991</v>
      </c>
      <c r="J18" s="9">
        <f t="shared" si="20"/>
        <v>60.439859999999996</v>
      </c>
      <c r="K18" s="9">
        <f t="shared" si="20"/>
        <v>62.000639999999997</v>
      </c>
      <c r="M18" s="9">
        <f t="shared" si="10"/>
        <v>682.70669999999984</v>
      </c>
    </row>
    <row r="19" spans="1:13" x14ac:dyDescent="0.25">
      <c r="B19" s="9">
        <v>4</v>
      </c>
      <c r="C19" s="9">
        <v>52.05</v>
      </c>
      <c r="D19" s="9">
        <f t="shared" si="0"/>
        <v>5.6150000000000002</v>
      </c>
      <c r="E19" s="9">
        <f t="shared" si="1"/>
        <v>5.76</v>
      </c>
      <c r="I19" s="9">
        <f t="shared" ref="I19:K19" si="21">C19*10.764</f>
        <v>560.26619999999991</v>
      </c>
      <c r="J19" s="9">
        <f t="shared" si="21"/>
        <v>60.439859999999996</v>
      </c>
      <c r="K19" s="9">
        <f t="shared" si="21"/>
        <v>62.000639999999997</v>
      </c>
      <c r="M19" s="9">
        <f t="shared" si="10"/>
        <v>682.70669999999984</v>
      </c>
    </row>
    <row r="20" spans="1:13" x14ac:dyDescent="0.25">
      <c r="A20" s="9">
        <v>6</v>
      </c>
      <c r="B20" s="9">
        <v>1</v>
      </c>
      <c r="C20" s="9">
        <v>52.05</v>
      </c>
      <c r="D20" s="9">
        <f t="shared" si="0"/>
        <v>5.6150000000000002</v>
      </c>
      <c r="E20" s="9">
        <f t="shared" si="1"/>
        <v>5.76</v>
      </c>
      <c r="I20" s="9">
        <f t="shared" ref="I20:K20" si="22">C20*10.764</f>
        <v>560.26619999999991</v>
      </c>
      <c r="J20" s="9">
        <f t="shared" si="22"/>
        <v>60.439859999999996</v>
      </c>
      <c r="K20" s="9">
        <f t="shared" si="22"/>
        <v>62.000639999999997</v>
      </c>
      <c r="M20" s="9">
        <f t="shared" si="10"/>
        <v>682.70669999999984</v>
      </c>
    </row>
    <row r="21" spans="1:13" ht="15.75" customHeight="1" x14ac:dyDescent="0.25">
      <c r="B21" s="9">
        <v>2</v>
      </c>
      <c r="C21" s="9">
        <v>52.05</v>
      </c>
      <c r="D21" s="9">
        <f t="shared" si="0"/>
        <v>5.6150000000000002</v>
      </c>
      <c r="E21" s="9">
        <f t="shared" si="1"/>
        <v>5.76</v>
      </c>
      <c r="I21" s="9">
        <f t="shared" ref="I21:K21" si="23">C21*10.764</f>
        <v>560.26619999999991</v>
      </c>
      <c r="J21" s="9">
        <f t="shared" si="23"/>
        <v>60.439859999999996</v>
      </c>
      <c r="K21" s="9">
        <f t="shared" si="23"/>
        <v>62.000639999999997</v>
      </c>
      <c r="M21" s="9">
        <f t="shared" si="10"/>
        <v>682.70669999999984</v>
      </c>
    </row>
    <row r="22" spans="1:13" ht="15.75" customHeight="1" x14ac:dyDescent="0.25">
      <c r="B22" s="9">
        <v>3</v>
      </c>
      <c r="C22" s="9">
        <v>52.05</v>
      </c>
      <c r="D22" s="9">
        <f t="shared" si="0"/>
        <v>5.6150000000000002</v>
      </c>
      <c r="E22" s="9">
        <f t="shared" si="1"/>
        <v>5.76</v>
      </c>
      <c r="I22" s="9">
        <f t="shared" ref="I22:K22" si="24">C22*10.764</f>
        <v>560.26619999999991</v>
      </c>
      <c r="J22" s="9">
        <f t="shared" si="24"/>
        <v>60.439859999999996</v>
      </c>
      <c r="K22" s="9">
        <f t="shared" si="24"/>
        <v>62.000639999999997</v>
      </c>
      <c r="M22" s="9">
        <f t="shared" si="10"/>
        <v>682.70669999999984</v>
      </c>
    </row>
    <row r="23" spans="1:13" ht="15.75" customHeight="1" x14ac:dyDescent="0.25">
      <c r="B23" s="9">
        <v>4</v>
      </c>
      <c r="C23" s="9">
        <v>52.05</v>
      </c>
      <c r="D23" s="9">
        <f t="shared" si="0"/>
        <v>5.6150000000000002</v>
      </c>
      <c r="E23" s="9">
        <f t="shared" si="1"/>
        <v>5.76</v>
      </c>
      <c r="I23" s="9">
        <f t="shared" ref="I23:K23" si="25">C23*10.764</f>
        <v>560.26619999999991</v>
      </c>
      <c r="J23" s="9">
        <f t="shared" si="25"/>
        <v>60.439859999999996</v>
      </c>
      <c r="K23" s="9">
        <f t="shared" si="25"/>
        <v>62.000639999999997</v>
      </c>
      <c r="M23" s="9">
        <f t="shared" si="10"/>
        <v>682.70669999999984</v>
      </c>
    </row>
    <row r="24" spans="1:13" ht="15.75" customHeight="1" x14ac:dyDescent="0.25">
      <c r="A24" s="9">
        <v>7</v>
      </c>
      <c r="B24" s="9">
        <v>1</v>
      </c>
      <c r="C24" s="9">
        <v>52.05</v>
      </c>
      <c r="D24" s="9">
        <f t="shared" si="0"/>
        <v>5.6150000000000002</v>
      </c>
      <c r="E24" s="9">
        <f t="shared" si="1"/>
        <v>5.76</v>
      </c>
      <c r="I24" s="9">
        <f t="shared" ref="I24:K24" si="26">C24*10.764</f>
        <v>560.26619999999991</v>
      </c>
      <c r="J24" s="9">
        <f t="shared" si="26"/>
        <v>60.439859999999996</v>
      </c>
      <c r="K24" s="9">
        <f t="shared" si="26"/>
        <v>62.000639999999997</v>
      </c>
      <c r="M24" s="9">
        <f t="shared" si="10"/>
        <v>682.70669999999984</v>
      </c>
    </row>
    <row r="25" spans="1:13" ht="15.75" customHeight="1" x14ac:dyDescent="0.25">
      <c r="B25" s="9">
        <v>2</v>
      </c>
      <c r="C25" s="9">
        <v>52.05</v>
      </c>
      <c r="D25" s="9">
        <f t="shared" si="0"/>
        <v>5.6150000000000002</v>
      </c>
      <c r="E25" s="9">
        <f t="shared" si="1"/>
        <v>5.76</v>
      </c>
      <c r="I25" s="9">
        <f t="shared" ref="I25:K25" si="27">C25*10.764</f>
        <v>560.26619999999991</v>
      </c>
      <c r="J25" s="9">
        <f t="shared" si="27"/>
        <v>60.439859999999996</v>
      </c>
      <c r="K25" s="9">
        <f t="shared" si="27"/>
        <v>62.000639999999997</v>
      </c>
      <c r="M25" s="9">
        <f t="shared" si="10"/>
        <v>682.70669999999984</v>
      </c>
    </row>
    <row r="26" spans="1:13" ht="15.75" customHeight="1" x14ac:dyDescent="0.25">
      <c r="B26" s="9">
        <v>3</v>
      </c>
      <c r="C26" s="9">
        <v>52.05</v>
      </c>
      <c r="D26" s="9">
        <f t="shared" si="0"/>
        <v>5.6150000000000002</v>
      </c>
      <c r="E26" s="9">
        <f t="shared" si="1"/>
        <v>5.76</v>
      </c>
      <c r="I26" s="9">
        <f t="shared" ref="I26:K26" si="28">C26*10.764</f>
        <v>560.26619999999991</v>
      </c>
      <c r="J26" s="9">
        <f t="shared" si="28"/>
        <v>60.439859999999996</v>
      </c>
      <c r="K26" s="9">
        <f t="shared" si="28"/>
        <v>62.000639999999997</v>
      </c>
      <c r="M26" s="9">
        <f t="shared" si="10"/>
        <v>682.70669999999984</v>
      </c>
    </row>
    <row r="27" spans="1:13" ht="15.75" customHeight="1" x14ac:dyDescent="0.25">
      <c r="B27" s="9">
        <v>4</v>
      </c>
      <c r="C27" s="9">
        <v>52.05</v>
      </c>
      <c r="D27" s="9">
        <f t="shared" si="0"/>
        <v>5.6150000000000002</v>
      </c>
      <c r="E27" s="9">
        <f t="shared" si="1"/>
        <v>5.76</v>
      </c>
      <c r="I27" s="9">
        <f t="shared" ref="I27:K27" si="29">C27*10.764</f>
        <v>560.26619999999991</v>
      </c>
      <c r="J27" s="9">
        <f t="shared" si="29"/>
        <v>60.439859999999996</v>
      </c>
      <c r="K27" s="9">
        <f t="shared" si="29"/>
        <v>62.000639999999997</v>
      </c>
      <c r="M27" s="9">
        <f t="shared" si="10"/>
        <v>682.70669999999984</v>
      </c>
    </row>
    <row r="28" spans="1:13" ht="15.75" customHeight="1" x14ac:dyDescent="0.25">
      <c r="A28" s="9">
        <v>8</v>
      </c>
      <c r="B28" s="9">
        <v>1</v>
      </c>
      <c r="C28" s="9">
        <v>52.05</v>
      </c>
      <c r="D28" s="9">
        <f t="shared" si="0"/>
        <v>5.6150000000000002</v>
      </c>
      <c r="E28" s="9">
        <f t="shared" si="1"/>
        <v>5.76</v>
      </c>
      <c r="I28" s="9">
        <f t="shared" ref="I28:K28" si="30">C28*10.764</f>
        <v>560.26619999999991</v>
      </c>
      <c r="J28" s="9">
        <f t="shared" si="30"/>
        <v>60.439859999999996</v>
      </c>
      <c r="K28" s="9">
        <f t="shared" si="30"/>
        <v>62.000639999999997</v>
      </c>
      <c r="M28" s="9">
        <f t="shared" si="10"/>
        <v>682.70669999999984</v>
      </c>
    </row>
    <row r="29" spans="1:13" ht="15.75" customHeight="1" x14ac:dyDescent="0.25">
      <c r="B29" s="9">
        <v>2</v>
      </c>
      <c r="C29" s="9">
        <v>52.05</v>
      </c>
      <c r="D29" s="9">
        <f t="shared" si="0"/>
        <v>5.6150000000000002</v>
      </c>
      <c r="E29" s="9">
        <f t="shared" si="1"/>
        <v>5.76</v>
      </c>
      <c r="I29" s="9">
        <f t="shared" ref="I29:K29" si="31">C29*10.764</f>
        <v>560.26619999999991</v>
      </c>
      <c r="J29" s="9">
        <f t="shared" si="31"/>
        <v>60.439859999999996</v>
      </c>
      <c r="K29" s="9">
        <f t="shared" si="31"/>
        <v>62.000639999999997</v>
      </c>
      <c r="M29" s="9">
        <f t="shared" si="10"/>
        <v>682.70669999999984</v>
      </c>
    </row>
    <row r="30" spans="1:13" ht="15.75" customHeight="1" x14ac:dyDescent="0.25">
      <c r="B30" s="9">
        <v>3</v>
      </c>
      <c r="C30" s="9">
        <v>52.05</v>
      </c>
      <c r="D30" s="9">
        <f t="shared" si="0"/>
        <v>5.6150000000000002</v>
      </c>
      <c r="E30" s="9">
        <f t="shared" si="1"/>
        <v>5.76</v>
      </c>
      <c r="I30" s="9">
        <f t="shared" ref="I30:K30" si="32">C30*10.764</f>
        <v>560.26619999999991</v>
      </c>
      <c r="J30" s="9">
        <f t="shared" si="32"/>
        <v>60.439859999999996</v>
      </c>
      <c r="K30" s="9">
        <f t="shared" si="32"/>
        <v>62.000639999999997</v>
      </c>
      <c r="M30" s="9">
        <f t="shared" si="10"/>
        <v>682.70669999999984</v>
      </c>
    </row>
    <row r="31" spans="1:13" ht="15.75" customHeight="1" x14ac:dyDescent="0.25">
      <c r="B31" s="9">
        <v>4</v>
      </c>
      <c r="C31" s="9">
        <v>52.05</v>
      </c>
      <c r="D31" s="9">
        <f t="shared" si="0"/>
        <v>5.6150000000000002</v>
      </c>
      <c r="E31" s="9">
        <f t="shared" si="1"/>
        <v>5.76</v>
      </c>
      <c r="I31" s="9">
        <f t="shared" ref="I31:K31" si="33">C31*10.764</f>
        <v>560.26619999999991</v>
      </c>
      <c r="J31" s="9">
        <f t="shared" si="33"/>
        <v>60.439859999999996</v>
      </c>
      <c r="K31" s="9">
        <f t="shared" si="33"/>
        <v>62.000639999999997</v>
      </c>
      <c r="M31" s="9">
        <f t="shared" si="10"/>
        <v>682.70669999999984</v>
      </c>
    </row>
    <row r="32" spans="1:13" ht="15.75" customHeight="1" x14ac:dyDescent="0.25">
      <c r="A32" s="9">
        <v>9</v>
      </c>
      <c r="B32" s="9">
        <v>1</v>
      </c>
      <c r="C32" s="9">
        <f t="shared" ref="C32:C39" si="34">55.81</f>
        <v>55.81</v>
      </c>
      <c r="D32" s="9">
        <f t="shared" ref="D32:D39" si="35">(3.35*0.95)+(3.1*1.1)</f>
        <v>6.5925000000000011</v>
      </c>
      <c r="E32" s="9">
        <f t="shared" si="1"/>
        <v>5.76</v>
      </c>
      <c r="I32" s="9">
        <f t="shared" ref="I32:K32" si="36">C32*10.764</f>
        <v>600.73883999999998</v>
      </c>
      <c r="J32" s="9">
        <f t="shared" si="36"/>
        <v>70.961670000000012</v>
      </c>
      <c r="K32" s="9">
        <f t="shared" si="36"/>
        <v>62.000639999999997</v>
      </c>
      <c r="M32" s="9">
        <f t="shared" si="10"/>
        <v>733.70114999999998</v>
      </c>
    </row>
    <row r="33" spans="1:13" ht="15.75" customHeight="1" x14ac:dyDescent="0.25">
      <c r="B33" s="9">
        <v>2</v>
      </c>
      <c r="C33" s="9">
        <f t="shared" si="34"/>
        <v>55.81</v>
      </c>
      <c r="D33" s="9">
        <f t="shared" si="35"/>
        <v>6.5925000000000011</v>
      </c>
      <c r="E33" s="9">
        <f t="shared" si="1"/>
        <v>5.76</v>
      </c>
      <c r="I33" s="9">
        <f t="shared" ref="I33:K33" si="37">C33*10.764</f>
        <v>600.73883999999998</v>
      </c>
      <c r="J33" s="9">
        <f t="shared" si="37"/>
        <v>70.961670000000012</v>
      </c>
      <c r="K33" s="9">
        <f t="shared" si="37"/>
        <v>62.000639999999997</v>
      </c>
      <c r="M33" s="9">
        <f t="shared" si="10"/>
        <v>733.70114999999998</v>
      </c>
    </row>
    <row r="34" spans="1:13" ht="15.75" customHeight="1" x14ac:dyDescent="0.25">
      <c r="B34" s="9">
        <v>3</v>
      </c>
      <c r="C34" s="9">
        <f t="shared" si="34"/>
        <v>55.81</v>
      </c>
      <c r="D34" s="9">
        <f t="shared" si="35"/>
        <v>6.5925000000000011</v>
      </c>
      <c r="E34" s="9">
        <f t="shared" si="1"/>
        <v>5.76</v>
      </c>
      <c r="I34" s="9">
        <f t="shared" ref="I34:K34" si="38">C34*10.764</f>
        <v>600.73883999999998</v>
      </c>
      <c r="J34" s="9">
        <f t="shared" si="38"/>
        <v>70.961670000000012</v>
      </c>
      <c r="K34" s="9">
        <f t="shared" si="38"/>
        <v>62.000639999999997</v>
      </c>
      <c r="M34" s="9">
        <f t="shared" si="10"/>
        <v>733.70114999999998</v>
      </c>
    </row>
    <row r="35" spans="1:13" ht="15.75" customHeight="1" x14ac:dyDescent="0.25">
      <c r="B35" s="9">
        <v>4</v>
      </c>
      <c r="C35" s="9">
        <f t="shared" si="34"/>
        <v>55.81</v>
      </c>
      <c r="D35" s="9">
        <f t="shared" si="35"/>
        <v>6.5925000000000011</v>
      </c>
      <c r="E35" s="9">
        <f t="shared" si="1"/>
        <v>5.76</v>
      </c>
      <c r="I35" s="9">
        <f t="shared" ref="I35:K35" si="39">C35*10.764</f>
        <v>600.73883999999998</v>
      </c>
      <c r="J35" s="9">
        <f t="shared" si="39"/>
        <v>70.961670000000012</v>
      </c>
      <c r="K35" s="9">
        <f t="shared" si="39"/>
        <v>62.000639999999997</v>
      </c>
      <c r="M35" s="9">
        <f t="shared" si="10"/>
        <v>733.70114999999998</v>
      </c>
    </row>
    <row r="36" spans="1:13" ht="15.75" customHeight="1" x14ac:dyDescent="0.25">
      <c r="A36" s="9">
        <v>10</v>
      </c>
      <c r="B36" s="9">
        <v>1</v>
      </c>
      <c r="C36" s="9">
        <f t="shared" si="34"/>
        <v>55.81</v>
      </c>
      <c r="D36" s="9">
        <f t="shared" si="35"/>
        <v>6.5925000000000011</v>
      </c>
      <c r="E36" s="9">
        <f t="shared" si="1"/>
        <v>5.76</v>
      </c>
      <c r="I36" s="9">
        <f t="shared" ref="I36:K36" si="40">C36*10.764</f>
        <v>600.73883999999998</v>
      </c>
      <c r="J36" s="9">
        <f t="shared" si="40"/>
        <v>70.961670000000012</v>
      </c>
      <c r="K36" s="9">
        <f t="shared" si="40"/>
        <v>62.000639999999997</v>
      </c>
      <c r="M36" s="9">
        <f t="shared" si="10"/>
        <v>733.70114999999998</v>
      </c>
    </row>
    <row r="37" spans="1:13" ht="15.75" customHeight="1" x14ac:dyDescent="0.25">
      <c r="B37" s="9">
        <v>2</v>
      </c>
      <c r="C37" s="9">
        <f t="shared" si="34"/>
        <v>55.81</v>
      </c>
      <c r="D37" s="9">
        <f t="shared" si="35"/>
        <v>6.5925000000000011</v>
      </c>
      <c r="E37" s="9">
        <f t="shared" si="1"/>
        <v>5.76</v>
      </c>
      <c r="I37" s="9">
        <f t="shared" ref="I37:K37" si="41">C37*10.764</f>
        <v>600.73883999999998</v>
      </c>
      <c r="J37" s="9">
        <f t="shared" si="41"/>
        <v>70.961670000000012</v>
      </c>
      <c r="K37" s="9">
        <f t="shared" si="41"/>
        <v>62.000639999999997</v>
      </c>
      <c r="M37" s="9">
        <f t="shared" si="10"/>
        <v>733.70114999999998</v>
      </c>
    </row>
    <row r="38" spans="1:13" ht="15.75" customHeight="1" x14ac:dyDescent="0.25">
      <c r="B38" s="9">
        <v>3</v>
      </c>
      <c r="C38" s="9">
        <f t="shared" si="34"/>
        <v>55.81</v>
      </c>
      <c r="D38" s="9">
        <f t="shared" si="35"/>
        <v>6.5925000000000011</v>
      </c>
      <c r="E38" s="9">
        <f t="shared" si="1"/>
        <v>5.76</v>
      </c>
      <c r="I38" s="9">
        <f t="shared" ref="I38:K38" si="42">C38*10.764</f>
        <v>600.73883999999998</v>
      </c>
      <c r="J38" s="9">
        <f t="shared" si="42"/>
        <v>70.961670000000012</v>
      </c>
      <c r="K38" s="9">
        <f t="shared" si="42"/>
        <v>62.000639999999997</v>
      </c>
      <c r="M38" s="9">
        <f t="shared" si="10"/>
        <v>733.70114999999998</v>
      </c>
    </row>
    <row r="39" spans="1:13" ht="15.75" customHeight="1" x14ac:dyDescent="0.25">
      <c r="B39" s="9">
        <v>4</v>
      </c>
      <c r="C39" s="9">
        <f t="shared" si="34"/>
        <v>55.81</v>
      </c>
      <c r="D39" s="9">
        <f t="shared" si="35"/>
        <v>6.5925000000000011</v>
      </c>
      <c r="E39" s="9">
        <f t="shared" si="1"/>
        <v>5.76</v>
      </c>
      <c r="I39" s="9">
        <f t="shared" ref="I39:K39" si="43">C39*10.764</f>
        <v>600.73883999999998</v>
      </c>
      <c r="J39" s="9">
        <f t="shared" si="43"/>
        <v>70.961670000000012</v>
      </c>
      <c r="K39" s="9">
        <f t="shared" si="43"/>
        <v>62.000639999999997</v>
      </c>
      <c r="M39" s="9">
        <f t="shared" si="10"/>
        <v>733.70114999999998</v>
      </c>
    </row>
    <row r="40" spans="1:13" ht="15.75" customHeight="1" x14ac:dyDescent="0.25">
      <c r="A40" s="9">
        <v>11</v>
      </c>
      <c r="B40" s="9">
        <v>1</v>
      </c>
      <c r="C40" s="9">
        <f t="shared" ref="C40:C43" si="44">61.95</f>
        <v>61.95</v>
      </c>
      <c r="D40" s="9">
        <f t="shared" ref="D40:D44" si="45">(3.2*0.95)+(3.1*1.1)</f>
        <v>6.4500000000000011</v>
      </c>
      <c r="E40" s="9">
        <f t="shared" ref="E40:E55" si="46">2.4*0.6*3</f>
        <v>4.32</v>
      </c>
      <c r="I40" s="9">
        <f t="shared" ref="I40:K40" si="47">C40*10.764</f>
        <v>666.82979999999998</v>
      </c>
      <c r="J40" s="9">
        <f t="shared" si="47"/>
        <v>69.427800000000005</v>
      </c>
      <c r="K40" s="9">
        <f t="shared" si="47"/>
        <v>46.500480000000003</v>
      </c>
      <c r="M40" s="9">
        <f t="shared" si="10"/>
        <v>782.75808000000006</v>
      </c>
    </row>
    <row r="41" spans="1:13" ht="15.75" customHeight="1" x14ac:dyDescent="0.25">
      <c r="B41" s="9">
        <v>2</v>
      </c>
      <c r="C41" s="9">
        <f t="shared" si="44"/>
        <v>61.95</v>
      </c>
      <c r="D41" s="9">
        <f t="shared" si="45"/>
        <v>6.4500000000000011</v>
      </c>
      <c r="E41" s="9">
        <f t="shared" si="46"/>
        <v>4.32</v>
      </c>
      <c r="I41" s="9">
        <f t="shared" ref="I41:K41" si="48">C41*10.764</f>
        <v>666.82979999999998</v>
      </c>
      <c r="J41" s="9">
        <f t="shared" si="48"/>
        <v>69.427800000000005</v>
      </c>
      <c r="K41" s="9">
        <f t="shared" si="48"/>
        <v>46.500480000000003</v>
      </c>
      <c r="M41" s="9">
        <f t="shared" si="10"/>
        <v>782.75808000000006</v>
      </c>
    </row>
    <row r="42" spans="1:13" ht="15.75" customHeight="1" x14ac:dyDescent="0.25">
      <c r="B42" s="9">
        <v>3</v>
      </c>
      <c r="C42" s="9">
        <f t="shared" si="44"/>
        <v>61.95</v>
      </c>
      <c r="D42" s="9">
        <f t="shared" si="45"/>
        <v>6.4500000000000011</v>
      </c>
      <c r="E42" s="9">
        <f t="shared" si="46"/>
        <v>4.32</v>
      </c>
      <c r="I42" s="9">
        <f t="shared" ref="I42:K42" si="49">C42*10.764</f>
        <v>666.82979999999998</v>
      </c>
      <c r="J42" s="9">
        <f t="shared" si="49"/>
        <v>69.427800000000005</v>
      </c>
      <c r="K42" s="9">
        <f t="shared" si="49"/>
        <v>46.500480000000003</v>
      </c>
      <c r="M42" s="9">
        <f t="shared" si="10"/>
        <v>782.75808000000006</v>
      </c>
    </row>
    <row r="43" spans="1:13" ht="15.75" customHeight="1" x14ac:dyDescent="0.25">
      <c r="B43" s="9">
        <v>4</v>
      </c>
      <c r="C43" s="9">
        <f t="shared" si="44"/>
        <v>61.95</v>
      </c>
      <c r="D43" s="9">
        <f t="shared" si="45"/>
        <v>6.4500000000000011</v>
      </c>
      <c r="E43" s="9">
        <f t="shared" si="46"/>
        <v>4.32</v>
      </c>
      <c r="I43" s="9">
        <f t="shared" ref="I43:K43" si="50">C43*10.764</f>
        <v>666.82979999999998</v>
      </c>
      <c r="J43" s="9">
        <f t="shared" si="50"/>
        <v>69.427800000000005</v>
      </c>
      <c r="K43" s="9">
        <f t="shared" si="50"/>
        <v>46.500480000000003</v>
      </c>
      <c r="M43" s="9">
        <f t="shared" si="10"/>
        <v>782.75808000000006</v>
      </c>
    </row>
    <row r="44" spans="1:13" ht="15.75" customHeight="1" x14ac:dyDescent="0.25">
      <c r="A44" s="9">
        <v>12</v>
      </c>
      <c r="B44" s="9">
        <v>1</v>
      </c>
      <c r="C44" s="9">
        <f>61.05</f>
        <v>61.05</v>
      </c>
      <c r="D44" s="9">
        <f t="shared" si="45"/>
        <v>6.4500000000000011</v>
      </c>
      <c r="E44" s="9">
        <f t="shared" si="46"/>
        <v>4.32</v>
      </c>
      <c r="I44" s="9">
        <f t="shared" ref="I44:K44" si="51">C44*10.764</f>
        <v>657.14219999999989</v>
      </c>
      <c r="J44" s="9">
        <f t="shared" si="51"/>
        <v>69.427800000000005</v>
      </c>
      <c r="K44" s="9">
        <f t="shared" si="51"/>
        <v>46.500480000000003</v>
      </c>
      <c r="M44" s="9">
        <f t="shared" si="10"/>
        <v>773.07047999999998</v>
      </c>
    </row>
    <row r="45" spans="1:13" ht="15.75" customHeight="1" x14ac:dyDescent="0.25">
      <c r="B45" s="9">
        <v>2</v>
      </c>
      <c r="C45" s="9">
        <f t="shared" ref="C45:C46" si="52">63.29</f>
        <v>63.29</v>
      </c>
      <c r="D45" s="9">
        <f t="shared" ref="D45:D46" si="53">(3.2*1.1)+(3.1*1.1)</f>
        <v>6.9300000000000015</v>
      </c>
      <c r="E45" s="9">
        <f t="shared" si="46"/>
        <v>4.32</v>
      </c>
      <c r="I45" s="9">
        <f t="shared" ref="I45:K45" si="54">C45*10.764</f>
        <v>681.25355999999999</v>
      </c>
      <c r="J45" s="9">
        <f t="shared" si="54"/>
        <v>74.594520000000017</v>
      </c>
      <c r="K45" s="9">
        <f t="shared" si="54"/>
        <v>46.500480000000003</v>
      </c>
      <c r="M45" s="9">
        <f t="shared" si="10"/>
        <v>802.34856000000002</v>
      </c>
    </row>
    <row r="46" spans="1:13" ht="15.75" customHeight="1" x14ac:dyDescent="0.25">
      <c r="B46" s="9">
        <v>3</v>
      </c>
      <c r="C46" s="9">
        <f t="shared" si="52"/>
        <v>63.29</v>
      </c>
      <c r="D46" s="9">
        <f t="shared" si="53"/>
        <v>6.9300000000000015</v>
      </c>
      <c r="E46" s="9">
        <f t="shared" si="46"/>
        <v>4.32</v>
      </c>
      <c r="I46" s="9">
        <f t="shared" ref="I46:K46" si="55">C46*10.764</f>
        <v>681.25355999999999</v>
      </c>
      <c r="J46" s="9">
        <f t="shared" si="55"/>
        <v>74.594520000000017</v>
      </c>
      <c r="K46" s="9">
        <f t="shared" si="55"/>
        <v>46.500480000000003</v>
      </c>
      <c r="M46" s="9">
        <f t="shared" si="10"/>
        <v>802.34856000000002</v>
      </c>
    </row>
    <row r="47" spans="1:13" ht="15.75" customHeight="1" x14ac:dyDescent="0.25">
      <c r="B47" s="9">
        <v>4</v>
      </c>
      <c r="C47" s="9">
        <f>61.05</f>
        <v>61.05</v>
      </c>
      <c r="D47" s="9">
        <f>(3.2*0.95)+(3.1*1.1)</f>
        <v>6.4500000000000011</v>
      </c>
      <c r="E47" s="9">
        <f t="shared" si="46"/>
        <v>4.32</v>
      </c>
      <c r="H47" s="9" t="s">
        <v>37</v>
      </c>
      <c r="I47" s="9">
        <f t="shared" ref="I47:K47" si="56">C47*10.764</f>
        <v>657.14219999999989</v>
      </c>
      <c r="J47" s="9">
        <f t="shared" si="56"/>
        <v>69.427800000000005</v>
      </c>
      <c r="K47" s="9">
        <f t="shared" si="56"/>
        <v>46.500480000000003</v>
      </c>
      <c r="M47" s="9">
        <f t="shared" si="10"/>
        <v>773.07047999999998</v>
      </c>
    </row>
    <row r="48" spans="1:13" ht="15.75" customHeight="1" x14ac:dyDescent="0.25">
      <c r="A48" s="9">
        <v>13</v>
      </c>
      <c r="B48" s="9">
        <v>1</v>
      </c>
      <c r="C48" s="9">
        <f>69.84</f>
        <v>69.84</v>
      </c>
      <c r="D48" s="9">
        <f t="shared" ref="D48:D51" si="57">(3.2*1.1)+(3.1*1.1)</f>
        <v>6.9300000000000015</v>
      </c>
      <c r="E48" s="9">
        <f t="shared" si="46"/>
        <v>4.32</v>
      </c>
      <c r="I48" s="9">
        <f t="shared" ref="I48:K48" si="58">C48*10.764</f>
        <v>751.75775999999996</v>
      </c>
      <c r="J48" s="9">
        <f t="shared" si="58"/>
        <v>74.594520000000017</v>
      </c>
      <c r="K48" s="9">
        <f t="shared" si="58"/>
        <v>46.500480000000003</v>
      </c>
      <c r="M48" s="9">
        <f t="shared" si="10"/>
        <v>872.85275999999999</v>
      </c>
    </row>
    <row r="49" spans="1:13" ht="15.75" customHeight="1" x14ac:dyDescent="0.25">
      <c r="B49" s="9">
        <v>2</v>
      </c>
      <c r="C49" s="9">
        <f t="shared" ref="C49:C50" si="59">63.29</f>
        <v>63.29</v>
      </c>
      <c r="D49" s="9">
        <f t="shared" si="57"/>
        <v>6.9300000000000015</v>
      </c>
      <c r="E49" s="9">
        <f t="shared" si="46"/>
        <v>4.32</v>
      </c>
      <c r="I49" s="9">
        <f t="shared" ref="I49:K49" si="60">C49*10.764</f>
        <v>681.25355999999999</v>
      </c>
      <c r="J49" s="9">
        <f t="shared" si="60"/>
        <v>74.594520000000017</v>
      </c>
      <c r="K49" s="9">
        <f t="shared" si="60"/>
        <v>46.500480000000003</v>
      </c>
      <c r="M49" s="9">
        <f t="shared" si="10"/>
        <v>802.34856000000002</v>
      </c>
    </row>
    <row r="50" spans="1:13" ht="15.75" customHeight="1" x14ac:dyDescent="0.25">
      <c r="B50" s="9">
        <v>3</v>
      </c>
      <c r="C50" s="9">
        <f t="shared" si="59"/>
        <v>63.29</v>
      </c>
      <c r="D50" s="9">
        <f t="shared" si="57"/>
        <v>6.9300000000000015</v>
      </c>
      <c r="E50" s="9">
        <f t="shared" si="46"/>
        <v>4.32</v>
      </c>
      <c r="I50" s="9">
        <f t="shared" ref="I50:K50" si="61">C50*10.764</f>
        <v>681.25355999999999</v>
      </c>
      <c r="J50" s="9">
        <f t="shared" si="61"/>
        <v>74.594520000000017</v>
      </c>
      <c r="K50" s="9">
        <f t="shared" si="61"/>
        <v>46.500480000000003</v>
      </c>
      <c r="M50" s="9">
        <f t="shared" si="10"/>
        <v>802.34856000000002</v>
      </c>
    </row>
    <row r="51" spans="1:13" ht="15.75" customHeight="1" x14ac:dyDescent="0.25">
      <c r="B51" s="9">
        <v>4</v>
      </c>
      <c r="C51" s="9">
        <f t="shared" ref="C51:C52" si="62">69.84</f>
        <v>69.84</v>
      </c>
      <c r="D51" s="9">
        <f t="shared" si="57"/>
        <v>6.9300000000000015</v>
      </c>
      <c r="E51" s="9">
        <f t="shared" si="46"/>
        <v>4.32</v>
      </c>
      <c r="I51" s="9">
        <f t="shared" ref="I51:K51" si="63">C51*10.764</f>
        <v>751.75775999999996</v>
      </c>
      <c r="J51" s="9">
        <f t="shared" si="63"/>
        <v>74.594520000000017</v>
      </c>
      <c r="K51" s="9">
        <f t="shared" si="63"/>
        <v>46.500480000000003</v>
      </c>
      <c r="M51" s="9">
        <f t="shared" si="10"/>
        <v>872.85275999999999</v>
      </c>
    </row>
    <row r="52" spans="1:13" ht="15.75" customHeight="1" x14ac:dyDescent="0.25">
      <c r="A52" s="9">
        <v>14</v>
      </c>
      <c r="B52" s="9">
        <v>1</v>
      </c>
      <c r="C52" s="9">
        <f t="shared" si="62"/>
        <v>69.84</v>
      </c>
      <c r="D52" s="9">
        <f>(3.2*1.55)+(3.1*1.1)</f>
        <v>8.370000000000001</v>
      </c>
      <c r="E52" s="9">
        <f t="shared" si="46"/>
        <v>4.32</v>
      </c>
      <c r="I52" s="9">
        <f t="shared" ref="I52:K52" si="64">C52*10.764</f>
        <v>751.75775999999996</v>
      </c>
      <c r="J52" s="9">
        <f t="shared" si="64"/>
        <v>90.094680000000011</v>
      </c>
      <c r="K52" s="9">
        <f t="shared" si="64"/>
        <v>46.500480000000003</v>
      </c>
      <c r="M52" s="9">
        <f t="shared" si="10"/>
        <v>888.35292000000004</v>
      </c>
    </row>
    <row r="53" spans="1:13" ht="15.75" customHeight="1" x14ac:dyDescent="0.25">
      <c r="B53" s="9">
        <v>2</v>
      </c>
      <c r="C53" s="9">
        <f t="shared" ref="C53:C54" si="65">68.4</f>
        <v>68.400000000000006</v>
      </c>
      <c r="D53" s="9">
        <f t="shared" ref="D53:D54" si="66">(3.2*1.1)+(3.1*1.1)</f>
        <v>6.9300000000000015</v>
      </c>
      <c r="E53" s="9">
        <f t="shared" si="46"/>
        <v>4.32</v>
      </c>
      <c r="I53" s="9">
        <f t="shared" ref="I53:K53" si="67">C53*10.764</f>
        <v>736.25760000000002</v>
      </c>
      <c r="J53" s="9">
        <f t="shared" si="67"/>
        <v>74.594520000000017</v>
      </c>
      <c r="K53" s="9">
        <f t="shared" si="67"/>
        <v>46.500480000000003</v>
      </c>
      <c r="M53" s="9">
        <f t="shared" si="10"/>
        <v>857.35260000000005</v>
      </c>
    </row>
    <row r="54" spans="1:13" ht="15.75" customHeight="1" x14ac:dyDescent="0.25">
      <c r="B54" s="9">
        <v>3</v>
      </c>
      <c r="C54" s="9">
        <f t="shared" si="65"/>
        <v>68.400000000000006</v>
      </c>
      <c r="D54" s="9">
        <f t="shared" si="66"/>
        <v>6.9300000000000015</v>
      </c>
      <c r="E54" s="9">
        <f t="shared" si="46"/>
        <v>4.32</v>
      </c>
      <c r="I54" s="9">
        <f t="shared" ref="I54:K54" si="68">C54*10.764</f>
        <v>736.25760000000002</v>
      </c>
      <c r="J54" s="9">
        <f t="shared" si="68"/>
        <v>74.594520000000017</v>
      </c>
      <c r="K54" s="9">
        <f t="shared" si="68"/>
        <v>46.500480000000003</v>
      </c>
      <c r="M54" s="9">
        <f t="shared" si="10"/>
        <v>857.35260000000005</v>
      </c>
    </row>
    <row r="55" spans="1:13" ht="15.75" customHeight="1" x14ac:dyDescent="0.25">
      <c r="B55" s="9">
        <v>4</v>
      </c>
      <c r="C55" s="9">
        <f>69.84</f>
        <v>69.84</v>
      </c>
      <c r="D55" s="9">
        <f>(3.2*1.55)+(3.1*1.1)</f>
        <v>8.370000000000001</v>
      </c>
      <c r="E55" s="9">
        <f t="shared" si="46"/>
        <v>4.32</v>
      </c>
      <c r="I55" s="9">
        <f t="shared" ref="I55:K55" si="69">C55*10.764</f>
        <v>751.75775999999996</v>
      </c>
      <c r="J55" s="9">
        <f t="shared" si="69"/>
        <v>90.094680000000011</v>
      </c>
      <c r="K55" s="9">
        <f t="shared" si="69"/>
        <v>46.500480000000003</v>
      </c>
      <c r="M55" s="9">
        <f t="shared" si="10"/>
        <v>888.35292000000004</v>
      </c>
    </row>
    <row r="56" spans="1:13" ht="15.75" customHeight="1" x14ac:dyDescent="0.25">
      <c r="A56" s="9">
        <v>15</v>
      </c>
      <c r="B56" s="9">
        <v>1</v>
      </c>
      <c r="M56" s="9">
        <f>SUM(M2:M55)</f>
        <v>39526.780409999985</v>
      </c>
    </row>
    <row r="57" spans="1:13" ht="15.75" customHeight="1" x14ac:dyDescent="0.25">
      <c r="B57" s="9">
        <v>2</v>
      </c>
    </row>
    <row r="58" spans="1:13" ht="15.75" customHeight="1" x14ac:dyDescent="0.25">
      <c r="B58" s="9">
        <v>3</v>
      </c>
    </row>
    <row r="59" spans="1:13" ht="15.75" customHeight="1" x14ac:dyDescent="0.25">
      <c r="B59" s="9">
        <v>4</v>
      </c>
    </row>
    <row r="60" spans="1:13" ht="15.75" customHeight="1" x14ac:dyDescent="0.25">
      <c r="A60" s="9">
        <v>16</v>
      </c>
      <c r="B60" s="9">
        <v>1</v>
      </c>
    </row>
    <row r="61" spans="1:13" ht="15.75" customHeight="1" x14ac:dyDescent="0.25">
      <c r="B61" s="9">
        <v>2</v>
      </c>
    </row>
    <row r="62" spans="1:13" ht="15.75" customHeight="1" x14ac:dyDescent="0.25">
      <c r="B62" s="9">
        <v>3</v>
      </c>
    </row>
    <row r="63" spans="1:13" ht="15.75" customHeight="1" x14ac:dyDescent="0.25">
      <c r="B63" s="9">
        <v>4</v>
      </c>
    </row>
    <row r="64" spans="1:13" ht="15.75" customHeight="1" x14ac:dyDescent="0.25">
      <c r="B64" s="9">
        <v>1</v>
      </c>
    </row>
    <row r="65" spans="2:2" ht="15.75" customHeight="1" x14ac:dyDescent="0.25">
      <c r="B65" s="9">
        <v>2</v>
      </c>
    </row>
    <row r="66" spans="2:2" ht="15.75" customHeight="1" x14ac:dyDescent="0.25">
      <c r="B66" s="9">
        <v>3</v>
      </c>
    </row>
    <row r="67" spans="2:2" ht="15.75" customHeight="1" x14ac:dyDescent="0.25">
      <c r="B67" s="9">
        <v>4</v>
      </c>
    </row>
    <row r="68" spans="2:2" ht="15.75" customHeight="1" x14ac:dyDescent="0.25">
      <c r="B68" s="9">
        <v>1</v>
      </c>
    </row>
    <row r="69" spans="2:2" ht="15.75" customHeight="1" x14ac:dyDescent="0.25">
      <c r="B69" s="9">
        <v>2</v>
      </c>
    </row>
    <row r="70" spans="2:2" ht="15.75" customHeight="1" x14ac:dyDescent="0.25">
      <c r="B70" s="9">
        <v>3</v>
      </c>
    </row>
    <row r="71" spans="2:2" ht="15.75" customHeight="1" x14ac:dyDescent="0.25">
      <c r="B71" s="9">
        <v>4</v>
      </c>
    </row>
    <row r="72" spans="2:2" ht="15.75" customHeight="1" x14ac:dyDescent="0.25">
      <c r="B72" s="9">
        <v>1</v>
      </c>
    </row>
    <row r="73" spans="2:2" ht="15.75" customHeight="1" x14ac:dyDescent="0.25">
      <c r="B73" s="9">
        <v>2</v>
      </c>
    </row>
    <row r="74" spans="2:2" ht="15.75" customHeight="1" x14ac:dyDescent="0.25">
      <c r="B74" s="9">
        <v>3</v>
      </c>
    </row>
    <row r="75" spans="2:2" ht="15.75" customHeight="1" x14ac:dyDescent="0.25">
      <c r="B75" s="9">
        <v>4</v>
      </c>
    </row>
    <row r="76" spans="2:2" ht="15.75" customHeight="1" x14ac:dyDescent="0.25">
      <c r="B76" s="9">
        <v>1</v>
      </c>
    </row>
    <row r="77" spans="2:2" ht="15.75" customHeight="1" x14ac:dyDescent="0.25">
      <c r="B77" s="9">
        <v>2</v>
      </c>
    </row>
    <row r="78" spans="2:2" ht="15.75" customHeight="1" x14ac:dyDescent="0.25">
      <c r="B78" s="9">
        <v>3</v>
      </c>
    </row>
    <row r="79" spans="2:2" ht="15.75" customHeight="1" x14ac:dyDescent="0.25">
      <c r="B79" s="9">
        <v>4</v>
      </c>
    </row>
    <row r="80" spans="2:2" ht="15.75" customHeight="1" x14ac:dyDescent="0.25">
      <c r="B80" s="9">
        <v>1</v>
      </c>
    </row>
    <row r="81" spans="2:2" ht="15.75" customHeight="1" x14ac:dyDescent="0.25">
      <c r="B81" s="9">
        <v>2</v>
      </c>
    </row>
    <row r="82" spans="2:2" ht="15.75" customHeight="1" x14ac:dyDescent="0.25">
      <c r="B82" s="9">
        <v>3</v>
      </c>
    </row>
    <row r="83" spans="2:2" ht="15.75" customHeight="1" x14ac:dyDescent="0.25">
      <c r="B83" s="9">
        <v>4</v>
      </c>
    </row>
    <row r="84" spans="2:2" ht="15.75" customHeight="1" x14ac:dyDescent="0.25">
      <c r="B84" s="9">
        <v>1</v>
      </c>
    </row>
    <row r="85" spans="2:2" ht="15.75" customHeight="1" x14ac:dyDescent="0.25">
      <c r="B85" s="9">
        <v>2</v>
      </c>
    </row>
    <row r="86" spans="2:2" ht="15.75" customHeight="1" x14ac:dyDescent="0.25">
      <c r="B86" s="9">
        <v>3</v>
      </c>
    </row>
    <row r="87" spans="2:2" ht="15.75" customHeight="1" x14ac:dyDescent="0.25">
      <c r="B87" s="9">
        <v>4</v>
      </c>
    </row>
    <row r="88" spans="2:2" ht="15.75" customHeight="1" x14ac:dyDescent="0.2"/>
    <row r="89" spans="2:2" ht="15.75" customHeight="1" x14ac:dyDescent="0.2"/>
    <row r="90" spans="2:2" ht="15.75" customHeight="1" x14ac:dyDescent="0.2"/>
    <row r="91" spans="2:2" ht="15.75" customHeight="1" x14ac:dyDescent="0.2"/>
    <row r="92" spans="2:2" ht="15.75" customHeight="1" x14ac:dyDescent="0.2"/>
    <row r="93" spans="2:2" ht="15.75" customHeight="1" x14ac:dyDescent="0.2"/>
    <row r="94" spans="2:2" ht="15.75" customHeight="1" x14ac:dyDescent="0.2"/>
    <row r="95" spans="2:2" ht="15.75" customHeight="1" x14ac:dyDescent="0.2"/>
    <row r="96" spans="2:2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1C067-0EA5-4BA7-A37C-BA868164B0A8}">
  <dimension ref="A1:D88"/>
  <sheetViews>
    <sheetView zoomScale="110" zoomScaleNormal="110" workbookViewId="0">
      <selection sqref="A1:XFD1048576"/>
    </sheetView>
  </sheetViews>
  <sheetFormatPr defaultColWidth="9" defaultRowHeight="16.5" x14ac:dyDescent="0.3"/>
  <cols>
    <col min="1" max="1" width="3.375" style="58" bestFit="1" customWidth="1"/>
    <col min="2" max="2" width="64.375" style="61" customWidth="1"/>
    <col min="3" max="3" width="9" style="62" bestFit="1" customWidth="1"/>
    <col min="4" max="4" width="9.625" style="54" bestFit="1" customWidth="1"/>
    <col min="5" max="16384" width="9" style="54"/>
  </cols>
  <sheetData>
    <row r="1" spans="1:4" x14ac:dyDescent="0.3">
      <c r="A1" s="50"/>
      <c r="B1" s="51"/>
      <c r="C1" s="52"/>
      <c r="D1" s="53"/>
    </row>
    <row r="2" spans="1:4" x14ac:dyDescent="0.3">
      <c r="A2" s="55"/>
      <c r="B2" s="56"/>
      <c r="C2" s="52"/>
    </row>
    <row r="3" spans="1:4" x14ac:dyDescent="0.3">
      <c r="A3" s="55"/>
      <c r="B3" s="56"/>
      <c r="C3" s="52"/>
    </row>
    <row r="4" spans="1:4" x14ac:dyDescent="0.3">
      <c r="A4" s="55"/>
      <c r="B4" s="56"/>
      <c r="C4" s="52"/>
    </row>
    <row r="5" spans="1:4" x14ac:dyDescent="0.3">
      <c r="A5" s="55"/>
      <c r="B5" s="56"/>
      <c r="C5" s="52"/>
    </row>
    <row r="6" spans="1:4" x14ac:dyDescent="0.3">
      <c r="A6" s="55"/>
      <c r="B6" s="56"/>
      <c r="C6" s="52"/>
    </row>
    <row r="7" spans="1:4" x14ac:dyDescent="0.3">
      <c r="A7" s="55"/>
      <c r="B7" s="56"/>
      <c r="C7" s="52"/>
    </row>
    <row r="8" spans="1:4" x14ac:dyDescent="0.3">
      <c r="A8" s="55"/>
      <c r="B8" s="56"/>
      <c r="C8" s="52"/>
    </row>
    <row r="9" spans="1:4" x14ac:dyDescent="0.3">
      <c r="A9" s="55"/>
      <c r="B9" s="56"/>
      <c r="C9" s="52"/>
    </row>
    <row r="10" spans="1:4" x14ac:dyDescent="0.3">
      <c r="A10" s="55"/>
      <c r="B10" s="56"/>
      <c r="C10" s="52"/>
    </row>
    <row r="11" spans="1:4" x14ac:dyDescent="0.3">
      <c r="A11" s="55"/>
      <c r="B11" s="56"/>
      <c r="C11" s="52"/>
    </row>
    <row r="12" spans="1:4" x14ac:dyDescent="0.3">
      <c r="A12" s="55"/>
      <c r="B12" s="56"/>
      <c r="C12" s="52"/>
    </row>
    <row r="13" spans="1:4" x14ac:dyDescent="0.3">
      <c r="A13" s="55"/>
      <c r="B13" s="56"/>
      <c r="C13" s="52"/>
    </row>
    <row r="14" spans="1:4" x14ac:dyDescent="0.3">
      <c r="A14" s="55"/>
      <c r="B14" s="56"/>
      <c r="C14" s="52"/>
    </row>
    <row r="15" spans="1:4" x14ac:dyDescent="0.3">
      <c r="A15" s="55"/>
      <c r="B15" s="56"/>
      <c r="C15" s="52"/>
    </row>
    <row r="16" spans="1:4" x14ac:dyDescent="0.3">
      <c r="A16" s="55"/>
      <c r="B16" s="56"/>
      <c r="C16" s="52"/>
    </row>
    <row r="17" spans="1:4" x14ac:dyDescent="0.3">
      <c r="A17" s="55"/>
      <c r="B17" s="56"/>
      <c r="C17" s="52"/>
      <c r="D17" s="57"/>
    </row>
    <row r="18" spans="1:4" x14ac:dyDescent="0.3">
      <c r="A18" s="55"/>
      <c r="B18" s="56"/>
      <c r="C18" s="52"/>
    </row>
    <row r="19" spans="1:4" x14ac:dyDescent="0.3">
      <c r="A19" s="55"/>
      <c r="B19" s="56"/>
      <c r="C19" s="52"/>
    </row>
    <row r="20" spans="1:4" x14ac:dyDescent="0.3">
      <c r="A20" s="55"/>
      <c r="B20" s="56"/>
      <c r="C20" s="52"/>
    </row>
    <row r="21" spans="1:4" x14ac:dyDescent="0.3">
      <c r="A21" s="55"/>
      <c r="B21" s="56"/>
      <c r="C21" s="52"/>
    </row>
    <row r="22" spans="1:4" x14ac:dyDescent="0.3">
      <c r="A22" s="55"/>
      <c r="B22" s="56"/>
      <c r="C22" s="52"/>
    </row>
    <row r="23" spans="1:4" x14ac:dyDescent="0.3">
      <c r="A23" s="55"/>
      <c r="B23" s="56"/>
      <c r="C23" s="52"/>
    </row>
    <row r="24" spans="1:4" x14ac:dyDescent="0.3">
      <c r="A24" s="55"/>
      <c r="B24" s="56"/>
      <c r="C24" s="52"/>
    </row>
    <row r="25" spans="1:4" x14ac:dyDescent="0.3">
      <c r="A25" s="55"/>
      <c r="B25" s="56"/>
      <c r="C25" s="52"/>
    </row>
    <row r="26" spans="1:4" x14ac:dyDescent="0.3">
      <c r="A26" s="55"/>
      <c r="B26" s="56"/>
      <c r="C26" s="52"/>
    </row>
    <row r="27" spans="1:4" x14ac:dyDescent="0.3">
      <c r="A27" s="55"/>
      <c r="B27" s="56"/>
      <c r="C27" s="52"/>
    </row>
    <row r="28" spans="1:4" x14ac:dyDescent="0.3">
      <c r="A28" s="55"/>
      <c r="B28" s="56"/>
      <c r="C28" s="52"/>
    </row>
    <row r="29" spans="1:4" x14ac:dyDescent="0.3">
      <c r="A29" s="55"/>
      <c r="B29" s="56"/>
      <c r="C29" s="52"/>
    </row>
    <row r="30" spans="1:4" x14ac:dyDescent="0.3">
      <c r="A30" s="55"/>
      <c r="B30" s="56"/>
      <c r="C30" s="52"/>
    </row>
    <row r="31" spans="1:4" x14ac:dyDescent="0.3">
      <c r="A31" s="55"/>
      <c r="B31" s="56"/>
      <c r="C31" s="52"/>
    </row>
    <row r="32" spans="1:4" x14ac:dyDescent="0.3">
      <c r="A32" s="55"/>
      <c r="B32" s="56"/>
      <c r="C32" s="52"/>
    </row>
    <row r="33" spans="1:4" x14ac:dyDescent="0.3">
      <c r="A33" s="55"/>
      <c r="B33" s="56"/>
      <c r="C33" s="52"/>
    </row>
    <row r="34" spans="1:4" x14ac:dyDescent="0.3">
      <c r="A34" s="50"/>
      <c r="B34" s="56"/>
      <c r="C34" s="52"/>
      <c r="D34" s="53"/>
    </row>
    <row r="35" spans="1:4" x14ac:dyDescent="0.3">
      <c r="A35" s="55"/>
      <c r="B35" s="56"/>
      <c r="C35" s="52"/>
      <c r="D35" s="58"/>
    </row>
    <row r="36" spans="1:4" x14ac:dyDescent="0.3">
      <c r="A36" s="55"/>
      <c r="B36" s="56"/>
      <c r="C36" s="52"/>
      <c r="D36" s="58"/>
    </row>
    <row r="37" spans="1:4" x14ac:dyDescent="0.3">
      <c r="A37" s="55"/>
      <c r="B37" s="56"/>
      <c r="C37" s="52"/>
      <c r="D37" s="58"/>
    </row>
    <row r="38" spans="1:4" x14ac:dyDescent="0.3">
      <c r="A38" s="55"/>
      <c r="B38" s="56"/>
      <c r="C38" s="52"/>
      <c r="D38" s="58"/>
    </row>
    <row r="39" spans="1:4" x14ac:dyDescent="0.3">
      <c r="A39" s="55"/>
      <c r="B39" s="56"/>
      <c r="C39" s="52"/>
      <c r="D39" s="58"/>
    </row>
    <row r="40" spans="1:4" x14ac:dyDescent="0.3">
      <c r="A40" s="55"/>
      <c r="B40" s="56"/>
      <c r="C40" s="52"/>
      <c r="D40" s="58"/>
    </row>
    <row r="41" spans="1:4" x14ac:dyDescent="0.3">
      <c r="A41" s="55"/>
      <c r="B41" s="56"/>
      <c r="C41" s="52"/>
    </row>
    <row r="42" spans="1:4" s="53" customFormat="1" x14ac:dyDescent="0.3">
      <c r="A42" s="50"/>
      <c r="B42" s="56"/>
      <c r="C42" s="52"/>
      <c r="D42" s="57"/>
    </row>
    <row r="43" spans="1:4" x14ac:dyDescent="0.3">
      <c r="A43" s="55"/>
      <c r="B43" s="56"/>
      <c r="C43" s="52"/>
      <c r="D43" s="57"/>
    </row>
    <row r="44" spans="1:4" x14ac:dyDescent="0.3">
      <c r="A44" s="55"/>
      <c r="B44" s="56"/>
      <c r="C44" s="52"/>
      <c r="D44" s="57"/>
    </row>
    <row r="45" spans="1:4" x14ac:dyDescent="0.3">
      <c r="A45" s="55"/>
      <c r="B45" s="56"/>
      <c r="C45" s="52"/>
      <c r="D45" s="57"/>
    </row>
    <row r="46" spans="1:4" x14ac:dyDescent="0.3">
      <c r="A46" s="55"/>
      <c r="B46" s="56"/>
      <c r="C46" s="52"/>
      <c r="D46" s="57"/>
    </row>
    <row r="47" spans="1:4" x14ac:dyDescent="0.3">
      <c r="A47" s="55"/>
      <c r="B47" s="56"/>
      <c r="C47" s="52"/>
      <c r="D47" s="57"/>
    </row>
    <row r="48" spans="1:4" x14ac:dyDescent="0.3">
      <c r="A48" s="55"/>
      <c r="B48" s="56"/>
      <c r="C48" s="52"/>
      <c r="D48" s="57"/>
    </row>
    <row r="49" spans="1:4" s="53" customFormat="1" x14ac:dyDescent="0.3">
      <c r="A49" s="50"/>
      <c r="B49" s="56"/>
      <c r="C49" s="52"/>
      <c r="D49" s="54"/>
    </row>
    <row r="50" spans="1:4" x14ac:dyDescent="0.3">
      <c r="A50" s="55"/>
      <c r="B50" s="56"/>
      <c r="C50" s="52"/>
      <c r="D50" s="57"/>
    </row>
    <row r="51" spans="1:4" x14ac:dyDescent="0.3">
      <c r="A51" s="55"/>
      <c r="B51" s="56"/>
      <c r="C51" s="52"/>
      <c r="D51" s="57"/>
    </row>
    <row r="52" spans="1:4" x14ac:dyDescent="0.3">
      <c r="A52" s="55"/>
      <c r="B52" s="56"/>
      <c r="C52" s="52"/>
      <c r="D52" s="57"/>
    </row>
    <row r="53" spans="1:4" x14ac:dyDescent="0.3">
      <c r="A53" s="55"/>
      <c r="B53" s="56"/>
      <c r="C53" s="52"/>
      <c r="D53" s="57"/>
    </row>
    <row r="54" spans="1:4" s="53" customFormat="1" x14ac:dyDescent="0.3">
      <c r="A54" s="55"/>
      <c r="B54" s="56"/>
      <c r="C54" s="52"/>
      <c r="D54" s="57"/>
    </row>
    <row r="55" spans="1:4" x14ac:dyDescent="0.3">
      <c r="A55" s="55"/>
      <c r="B55" s="56"/>
      <c r="C55" s="52"/>
      <c r="D55" s="57"/>
    </row>
    <row r="56" spans="1:4" x14ac:dyDescent="0.3">
      <c r="A56" s="55"/>
      <c r="B56" s="56"/>
      <c r="C56" s="52"/>
      <c r="D56" s="57"/>
    </row>
    <row r="57" spans="1:4" x14ac:dyDescent="0.3">
      <c r="A57" s="55"/>
      <c r="B57" s="56"/>
      <c r="C57" s="52"/>
      <c r="D57" s="57"/>
    </row>
    <row r="58" spans="1:4" x14ac:dyDescent="0.3">
      <c r="A58" s="55"/>
      <c r="B58" s="56"/>
      <c r="C58" s="52"/>
    </row>
    <row r="59" spans="1:4" x14ac:dyDescent="0.3">
      <c r="A59" s="55"/>
      <c r="B59" s="56"/>
      <c r="C59" s="52"/>
    </row>
    <row r="60" spans="1:4" x14ac:dyDescent="0.3">
      <c r="A60" s="55"/>
      <c r="B60" s="56"/>
      <c r="C60" s="52"/>
    </row>
    <row r="61" spans="1:4" x14ac:dyDescent="0.3">
      <c r="A61" s="55"/>
      <c r="B61" s="56"/>
      <c r="C61" s="52"/>
    </row>
    <row r="62" spans="1:4" x14ac:dyDescent="0.3">
      <c r="A62" s="55"/>
      <c r="B62" s="56"/>
      <c r="C62" s="59"/>
    </row>
    <row r="63" spans="1:4" x14ac:dyDescent="0.3">
      <c r="A63" s="55"/>
      <c r="B63" s="56"/>
      <c r="C63" s="59"/>
    </row>
    <row r="64" spans="1:4" x14ac:dyDescent="0.3">
      <c r="A64" s="55"/>
      <c r="B64" s="56"/>
      <c r="C64" s="59"/>
    </row>
    <row r="65" spans="1:3" x14ac:dyDescent="0.3">
      <c r="A65" s="55"/>
      <c r="B65" s="56"/>
      <c r="C65" s="52"/>
    </row>
    <row r="66" spans="1:3" x14ac:dyDescent="0.3">
      <c r="A66" s="55"/>
      <c r="B66" s="56"/>
      <c r="C66" s="52"/>
    </row>
    <row r="67" spans="1:3" x14ac:dyDescent="0.3">
      <c r="A67" s="55"/>
      <c r="B67" s="56"/>
      <c r="C67" s="52"/>
    </row>
    <row r="68" spans="1:3" x14ac:dyDescent="0.3">
      <c r="A68" s="55"/>
      <c r="B68" s="56"/>
      <c r="C68" s="52"/>
    </row>
    <row r="69" spans="1:3" x14ac:dyDescent="0.3">
      <c r="A69" s="55"/>
      <c r="B69" s="56"/>
      <c r="C69" s="52"/>
    </row>
    <row r="70" spans="1:3" x14ac:dyDescent="0.3">
      <c r="A70" s="55"/>
      <c r="B70" s="56"/>
      <c r="C70" s="52"/>
    </row>
    <row r="71" spans="1:3" x14ac:dyDescent="0.3">
      <c r="A71" s="55"/>
      <c r="B71" s="56"/>
      <c r="C71" s="52"/>
    </row>
    <row r="72" spans="1:3" x14ac:dyDescent="0.3">
      <c r="A72" s="55"/>
      <c r="B72" s="56"/>
      <c r="C72" s="52"/>
    </row>
    <row r="73" spans="1:3" x14ac:dyDescent="0.3">
      <c r="A73" s="55"/>
      <c r="B73" s="56"/>
      <c r="C73" s="60"/>
    </row>
    <row r="74" spans="1:3" x14ac:dyDescent="0.3">
      <c r="A74" s="55"/>
      <c r="B74" s="56"/>
      <c r="C74" s="52"/>
    </row>
    <row r="75" spans="1:3" x14ac:dyDescent="0.3">
      <c r="A75" s="55"/>
      <c r="B75" s="56"/>
      <c r="C75" s="60"/>
    </row>
    <row r="76" spans="1:3" x14ac:dyDescent="0.3">
      <c r="A76" s="55"/>
      <c r="B76" s="56"/>
      <c r="C76" s="60"/>
    </row>
    <row r="77" spans="1:3" x14ac:dyDescent="0.3">
      <c r="A77" s="55"/>
      <c r="B77" s="56"/>
      <c r="C77" s="60"/>
    </row>
    <row r="78" spans="1:3" x14ac:dyDescent="0.3">
      <c r="A78" s="55"/>
      <c r="B78" s="56"/>
      <c r="C78" s="52"/>
    </row>
    <row r="79" spans="1:3" x14ac:dyDescent="0.3">
      <c r="A79" s="55"/>
      <c r="B79" s="56"/>
      <c r="C79" s="52"/>
    </row>
    <row r="80" spans="1:3" x14ac:dyDescent="0.3">
      <c r="A80" s="55"/>
      <c r="B80" s="56"/>
      <c r="C80" s="52"/>
    </row>
    <row r="81" spans="1:3" x14ac:dyDescent="0.3">
      <c r="A81" s="55"/>
      <c r="B81" s="56"/>
      <c r="C81" s="52"/>
    </row>
    <row r="82" spans="1:3" x14ac:dyDescent="0.3">
      <c r="A82" s="55"/>
      <c r="B82" s="56"/>
      <c r="C82" s="52"/>
    </row>
    <row r="83" spans="1:3" x14ac:dyDescent="0.3">
      <c r="A83" s="55"/>
      <c r="B83" s="56"/>
      <c r="C83" s="52"/>
    </row>
    <row r="84" spans="1:3" x14ac:dyDescent="0.3">
      <c r="A84" s="55"/>
      <c r="B84" s="56"/>
      <c r="C84" s="52"/>
    </row>
    <row r="85" spans="1:3" x14ac:dyDescent="0.3">
      <c r="A85" s="55"/>
      <c r="B85" s="56"/>
      <c r="C85" s="52"/>
    </row>
    <row r="86" spans="1:3" x14ac:dyDescent="0.3">
      <c r="A86" s="55"/>
      <c r="B86" s="56"/>
      <c r="C86" s="60"/>
    </row>
    <row r="87" spans="1:3" x14ac:dyDescent="0.3">
      <c r="A87" s="55"/>
      <c r="B87" s="56"/>
      <c r="C87" s="52"/>
    </row>
    <row r="88" spans="1:3" x14ac:dyDescent="0.3">
      <c r="A88" s="55"/>
      <c r="B88" s="56"/>
      <c r="C88" s="52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J44"/>
  <sheetViews>
    <sheetView workbookViewId="0">
      <selection activeCell="I26" sqref="I26"/>
    </sheetView>
  </sheetViews>
  <sheetFormatPr defaultColWidth="9.125" defaultRowHeight="14.25" x14ac:dyDescent="0.2"/>
  <cols>
    <col min="1" max="1" width="8.375" customWidth="1"/>
    <col min="2" max="2" width="9.125" style="10" bestFit="1" customWidth="1"/>
    <col min="3" max="3" width="14.25" style="10" bestFit="1" customWidth="1"/>
    <col min="4" max="4" width="13.875" style="10" customWidth="1"/>
    <col min="6" max="6" width="8.375" customWidth="1"/>
    <col min="7" max="7" width="10.125" style="10" customWidth="1"/>
    <col min="8" max="8" width="14.25" style="10" bestFit="1" customWidth="1"/>
    <col min="9" max="9" width="14.125" style="10" customWidth="1"/>
    <col min="10" max="10" width="13.5" bestFit="1" customWidth="1"/>
    <col min="18" max="18" width="14.25" bestFit="1" customWidth="1"/>
  </cols>
  <sheetData>
    <row r="1" spans="10:10" customFormat="1" x14ac:dyDescent="0.2"/>
    <row r="2" spans="10:10" customFormat="1" x14ac:dyDescent="0.2"/>
    <row r="3" spans="10:10" customFormat="1" x14ac:dyDescent="0.2"/>
    <row r="4" spans="10:10" customFormat="1" x14ac:dyDescent="0.2"/>
    <row r="5" spans="10:10" customFormat="1" x14ac:dyDescent="0.2">
      <c r="J5" s="76"/>
    </row>
    <row r="6" spans="10:10" customFormat="1" x14ac:dyDescent="0.2"/>
    <row r="7" spans="10:10" customFormat="1" x14ac:dyDescent="0.2"/>
    <row r="8" spans="10:10" customFormat="1" x14ac:dyDescent="0.2"/>
    <row r="9" spans="10:10" customFormat="1" x14ac:dyDescent="0.2"/>
    <row r="10" spans="10:10" customFormat="1" x14ac:dyDescent="0.2"/>
    <row r="11" spans="10:10" customFormat="1" x14ac:dyDescent="0.2"/>
    <row r="12" spans="10:10" customFormat="1" x14ac:dyDescent="0.2"/>
    <row r="13" spans="10:10" customFormat="1" x14ac:dyDescent="0.2"/>
    <row r="14" spans="10:10" customFormat="1" x14ac:dyDescent="0.2"/>
    <row r="15" spans="10:10" customFormat="1" x14ac:dyDescent="0.2"/>
    <row r="16" spans="10:10" customFormat="1" x14ac:dyDescent="0.2"/>
    <row r="17" customFormat="1" x14ac:dyDescent="0.2"/>
    <row r="18" customFormat="1" x14ac:dyDescent="0.2"/>
    <row r="19" customFormat="1" x14ac:dyDescent="0.2"/>
    <row r="20" customFormat="1" x14ac:dyDescent="0.2"/>
    <row r="21" customFormat="1" x14ac:dyDescent="0.2"/>
    <row r="22" customFormat="1" x14ac:dyDescent="0.2"/>
    <row r="23" customFormat="1" x14ac:dyDescent="0.2"/>
    <row r="24" customFormat="1" x14ac:dyDescent="0.2"/>
    <row r="25" customFormat="1" x14ac:dyDescent="0.2"/>
    <row r="26" customFormat="1" x14ac:dyDescent="0.2"/>
    <row r="27" customFormat="1" x14ac:dyDescent="0.2"/>
    <row r="28" customFormat="1" x14ac:dyDescent="0.2"/>
    <row r="29" customFormat="1" x14ac:dyDescent="0.2"/>
    <row r="30" customFormat="1" x14ac:dyDescent="0.2"/>
    <row r="31" customFormat="1" x14ac:dyDescent="0.2"/>
    <row r="32" customFormat="1" x14ac:dyDescent="0.2"/>
    <row r="33" customFormat="1" x14ac:dyDescent="0.2"/>
    <row r="34" customFormat="1" x14ac:dyDescent="0.2"/>
    <row r="35" customFormat="1" x14ac:dyDescent="0.2"/>
    <row r="36" customFormat="1" x14ac:dyDescent="0.2"/>
    <row r="37" customFormat="1" x14ac:dyDescent="0.2"/>
    <row r="38" customFormat="1" x14ac:dyDescent="0.2"/>
    <row r="39" customFormat="1" x14ac:dyDescent="0.2"/>
    <row r="40" customFormat="1" x14ac:dyDescent="0.2"/>
    <row r="41" customFormat="1" x14ac:dyDescent="0.2"/>
    <row r="42" customFormat="1" x14ac:dyDescent="0.2"/>
    <row r="43" customFormat="1" x14ac:dyDescent="0.2"/>
    <row r="44" customFormat="1" x14ac:dyDescent="0.2"/>
  </sheetData>
  <phoneticPr fontId="19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B97C4-B6C6-4D65-B9AF-24B028282048}">
  <dimension ref="A1:H6"/>
  <sheetViews>
    <sheetView workbookViewId="0">
      <selection activeCell="G28" sqref="G28"/>
    </sheetView>
  </sheetViews>
  <sheetFormatPr defaultRowHeight="14.25" x14ac:dyDescent="0.2"/>
  <cols>
    <col min="1" max="1" width="4.625" customWidth="1"/>
    <col min="2" max="2" width="15.875" style="24" bestFit="1" customWidth="1"/>
    <col min="3" max="3" width="16.625" style="24" customWidth="1"/>
    <col min="4" max="4" width="11.5" bestFit="1" customWidth="1"/>
    <col min="5" max="5" width="10.125" style="10" bestFit="1" customWidth="1"/>
    <col min="6" max="6" width="12.125" style="10" bestFit="1" customWidth="1"/>
    <col min="7" max="7" width="12.75" style="10" bestFit="1" customWidth="1"/>
  </cols>
  <sheetData>
    <row r="1" spans="1:8" s="39" customFormat="1" ht="33" x14ac:dyDescent="0.2">
      <c r="A1" s="44" t="s">
        <v>25</v>
      </c>
      <c r="B1" s="44" t="s">
        <v>53</v>
      </c>
      <c r="C1" s="44" t="s">
        <v>54</v>
      </c>
      <c r="D1" s="44" t="s">
        <v>55</v>
      </c>
      <c r="E1" s="45" t="s">
        <v>45</v>
      </c>
      <c r="F1" s="45" t="s">
        <v>74</v>
      </c>
      <c r="G1" s="45" t="s">
        <v>56</v>
      </c>
      <c r="H1" s="42"/>
    </row>
    <row r="2" spans="1:8" ht="16.5" x14ac:dyDescent="0.2">
      <c r="A2" s="46">
        <v>1</v>
      </c>
      <c r="B2" s="47"/>
      <c r="C2" s="47"/>
      <c r="D2" s="48"/>
      <c r="E2" s="49"/>
      <c r="F2" s="49"/>
      <c r="G2" s="49"/>
      <c r="H2" s="43"/>
    </row>
    <row r="3" spans="1:8" ht="16.5" x14ac:dyDescent="0.2">
      <c r="A3" s="46">
        <v>2</v>
      </c>
      <c r="B3" s="47"/>
      <c r="C3" s="47"/>
      <c r="D3" s="48"/>
      <c r="E3" s="49"/>
      <c r="F3" s="49"/>
      <c r="G3" s="49"/>
      <c r="H3" s="43"/>
    </row>
    <row r="4" spans="1:8" ht="16.5" x14ac:dyDescent="0.2">
      <c r="A4" s="46">
        <v>3</v>
      </c>
      <c r="B4" s="47"/>
      <c r="C4" s="47"/>
      <c r="D4" s="48"/>
      <c r="E4" s="49"/>
      <c r="F4" s="49"/>
      <c r="G4" s="49"/>
      <c r="H4" s="43"/>
    </row>
    <row r="5" spans="1:8" ht="16.5" x14ac:dyDescent="0.2">
      <c r="A5" s="46">
        <v>4</v>
      </c>
      <c r="B5" s="47"/>
      <c r="C5" s="47"/>
      <c r="D5" s="48"/>
      <c r="E5" s="49"/>
      <c r="F5" s="49"/>
      <c r="G5" s="49"/>
      <c r="H5" s="43"/>
    </row>
    <row r="6" spans="1:8" ht="16.5" x14ac:dyDescent="0.2">
      <c r="A6" s="46">
        <v>5</v>
      </c>
      <c r="B6" s="47"/>
      <c r="C6" s="47"/>
      <c r="D6" s="48"/>
      <c r="E6" s="49"/>
      <c r="F6" s="49"/>
      <c r="G6" s="49"/>
      <c r="H6" s="43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189C1-DE6E-48E6-878D-8EAC0929C8D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1494A-B576-40DA-BD66-1D7410F2EA1C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B60EB-0BB4-40F8-8CCA-5C20F38FA472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C2727-C0D6-4888-9619-5A20EE747A1A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6F0F5-B83C-4C39-B871-3A63A45B7D02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Summary</vt:lpstr>
      <vt:lpstr>Land, Rent, TDR Cost</vt:lpstr>
      <vt:lpstr>Approval Cost</vt:lpstr>
      <vt:lpstr>Construction Area</vt:lpstr>
      <vt:lpstr>Sold Unsold INVENTORY</vt:lpstr>
      <vt:lpstr>Sale MIS as per client</vt:lpstr>
      <vt:lpstr>Unsold</vt:lpstr>
      <vt:lpstr>Sold</vt:lpstr>
      <vt:lpstr>Tenant</vt:lpstr>
      <vt:lpstr>Sheet2</vt:lpstr>
      <vt:lpstr>Area Statement</vt:lpstr>
      <vt:lpstr>RR</vt:lpstr>
      <vt:lpstr>Nearby RERA Project</vt:lpstr>
      <vt:lpstr>Sheet1</vt:lpstr>
      <vt:lpstr>Sheet3</vt:lpstr>
      <vt:lpstr>Sheet4</vt:lpstr>
      <vt:lpstr>Sheet5</vt:lpstr>
      <vt:lpstr>Sheet6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Desk-107</dc:creator>
  <cp:lastModifiedBy>Desk</cp:lastModifiedBy>
  <cp:lastPrinted>2022-07-23T11:55:57Z</cp:lastPrinted>
  <dcterms:created xsi:type="dcterms:W3CDTF">2006-09-16T00:00:00Z</dcterms:created>
  <dcterms:modified xsi:type="dcterms:W3CDTF">2024-10-10T11:09:15Z</dcterms:modified>
</cp:coreProperties>
</file>