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hanti Shantan\"/>
    </mc:Choice>
  </mc:AlternateContent>
  <xr:revisionPtr revIDLastSave="0" documentId="13_ncr:1_{D603EEDF-1B06-41B0-95FF-0084E0ABB262}" xr6:coauthVersionLast="47" xr6:coauthVersionMax="47" xr10:uidLastSave="{00000000-0000-0000-0000-000000000000}"/>
  <bookViews>
    <workbookView xWindow="2730" yWindow="735" windowWidth="14025" windowHeight="15465" xr2:uid="{00000000-000D-0000-FFFF-FFFF00000000}"/>
  </bookViews>
  <sheets>
    <sheet name="Summary" sheetId="1" r:id="rId1"/>
    <sheet name="Land, Rent, TDR, Approval" sheetId="2" r:id="rId2"/>
    <sheet name="Flatwise Details" sheetId="136" r:id="rId3"/>
    <sheet name="Unnsold Inventory" sheetId="26" r:id="rId4"/>
    <sheet name="Construction Area" sheetId="7" r:id="rId5"/>
    <sheet name="Sheet2" sheetId="8" state="hidden" r:id="rId6"/>
    <sheet name="Area Statement" sheetId="164" r:id="rId7"/>
    <sheet name="RR" sheetId="38" r:id="rId8"/>
    <sheet name="Sheet7" sheetId="160" r:id="rId9"/>
    <sheet name="Sheet8" sheetId="161" r:id="rId10"/>
    <sheet name="Sheet9" sheetId="162" r:id="rId11"/>
    <sheet name="Nearby RERA Project" sheetId="154" r:id="rId12"/>
    <sheet name="Sheet1" sheetId="155" r:id="rId13"/>
    <sheet name="Sheet3" sheetId="156" r:id="rId14"/>
    <sheet name="Sheet4" sheetId="157" r:id="rId15"/>
    <sheet name="Sheet5" sheetId="158" r:id="rId16"/>
    <sheet name="Sheet6" sheetId="159" r:id="rId17"/>
  </sheets>
  <definedNames>
    <definedName name="_xlnm.Print_Area" localSheetId="0">Summary!$A$1:$H$41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H17" i="7"/>
  <c r="H16" i="7"/>
  <c r="E3" i="7"/>
  <c r="E4" i="7"/>
  <c r="E5" i="7"/>
  <c r="E6" i="7"/>
  <c r="E7" i="7"/>
  <c r="E8" i="7"/>
  <c r="E9" i="7"/>
  <c r="E10" i="7"/>
  <c r="E11" i="7"/>
  <c r="E12" i="7"/>
  <c r="E13" i="7"/>
  <c r="C23" i="7"/>
  <c r="D15" i="7"/>
  <c r="H19" i="7"/>
  <c r="F29" i="26"/>
  <c r="F28" i="26"/>
  <c r="F27" i="26"/>
  <c r="F25" i="26"/>
  <c r="F24" i="26"/>
  <c r="F23" i="26"/>
  <c r="F22" i="26"/>
  <c r="F21" i="26"/>
  <c r="F20" i="26"/>
  <c r="F19" i="26"/>
  <c r="F18" i="26"/>
  <c r="F26" i="26"/>
  <c r="K28" i="136"/>
  <c r="J28" i="136"/>
  <c r="L3" i="136"/>
  <c r="L4" i="136"/>
  <c r="L5" i="136"/>
  <c r="L6" i="136"/>
  <c r="L7" i="136"/>
  <c r="L8" i="136"/>
  <c r="L9" i="136"/>
  <c r="L10" i="136"/>
  <c r="L11" i="136"/>
  <c r="L12" i="136"/>
  <c r="L13" i="136"/>
  <c r="L14" i="136"/>
  <c r="L15" i="136"/>
  <c r="L16" i="136"/>
  <c r="L17" i="136"/>
  <c r="L18" i="136"/>
  <c r="L19" i="136"/>
  <c r="L20" i="136"/>
  <c r="L21" i="136"/>
  <c r="L22" i="136"/>
  <c r="L23" i="136"/>
  <c r="L24" i="136"/>
  <c r="L25" i="136"/>
  <c r="L26" i="136"/>
  <c r="L27" i="136"/>
  <c r="L2" i="136"/>
  <c r="E28" i="136"/>
  <c r="G16" i="136"/>
  <c r="G17" i="136"/>
  <c r="I30" i="26"/>
  <c r="J5" i="38"/>
  <c r="E15" i="7" l="1"/>
  <c r="L28" i="136"/>
  <c r="J19" i="26" l="1"/>
  <c r="J20" i="26"/>
  <c r="J21" i="26"/>
  <c r="J22" i="26"/>
  <c r="J23" i="26"/>
  <c r="J24" i="26"/>
  <c r="J25" i="26"/>
  <c r="J26" i="26"/>
  <c r="J27" i="26"/>
  <c r="J28" i="26"/>
  <c r="J29" i="26"/>
  <c r="H4" i="26"/>
  <c r="H5" i="26"/>
  <c r="H6" i="26"/>
  <c r="H7" i="26"/>
  <c r="H8" i="26"/>
  <c r="H9" i="26"/>
  <c r="H10" i="26"/>
  <c r="H11" i="26"/>
  <c r="H12" i="26"/>
  <c r="G21" i="136"/>
  <c r="G22" i="136"/>
  <c r="G23" i="136"/>
  <c r="G24" i="136"/>
  <c r="G25" i="136"/>
  <c r="G26" i="136"/>
  <c r="G27" i="136"/>
  <c r="G5" i="136" l="1"/>
  <c r="F9" i="7"/>
  <c r="G9" i="7" s="1"/>
  <c r="H9" i="7" s="1"/>
  <c r="G5" i="7"/>
  <c r="H5" i="7" s="1"/>
  <c r="G6" i="7"/>
  <c r="H6" i="7" s="1"/>
  <c r="G7" i="7"/>
  <c r="H7" i="7" s="1"/>
  <c r="G8" i="7"/>
  <c r="H8" i="7" s="1"/>
  <c r="G10" i="7"/>
  <c r="H10" i="7" s="1"/>
  <c r="G11" i="7"/>
  <c r="H11" i="7" s="1"/>
  <c r="G12" i="7"/>
  <c r="H12" i="7" s="1"/>
  <c r="G13" i="7"/>
  <c r="H13" i="7" s="1"/>
  <c r="G14" i="7"/>
  <c r="F4" i="2"/>
  <c r="F5" i="2"/>
  <c r="F6" i="2"/>
  <c r="F7" i="2"/>
  <c r="F8" i="2"/>
  <c r="D28" i="2"/>
  <c r="D26" i="2"/>
  <c r="D19" i="2"/>
  <c r="D20" i="2" s="1"/>
  <c r="D21" i="2" s="1"/>
  <c r="D17" i="2"/>
  <c r="D18" i="2" s="1"/>
  <c r="N4" i="2"/>
  <c r="N5" i="2"/>
  <c r="J18" i="26"/>
  <c r="J30" i="26" s="1"/>
  <c r="G30" i="26"/>
  <c r="G17" i="1"/>
  <c r="D23" i="2"/>
  <c r="H14" i="7" l="1"/>
  <c r="H30" i="26"/>
  <c r="F17" i="1" s="1"/>
  <c r="H17" i="1" s="1"/>
  <c r="D24" i="2"/>
  <c r="D29" i="2" s="1"/>
  <c r="L7" i="2"/>
  <c r="N6" i="2"/>
  <c r="M7" i="2"/>
  <c r="F4" i="1" s="1"/>
  <c r="N3" i="2"/>
  <c r="G6" i="1"/>
  <c r="G21" i="7"/>
  <c r="F30" i="26"/>
  <c r="E30" i="26"/>
  <c r="D17" i="1" s="1"/>
  <c r="N7" i="2" l="1"/>
  <c r="E4" i="1"/>
  <c r="G6" i="154"/>
  <c r="F28" i="136"/>
  <c r="C15" i="7"/>
  <c r="G3" i="7"/>
  <c r="G4" i="7"/>
  <c r="H4" i="7" s="1"/>
  <c r="F2" i="7" l="1"/>
  <c r="H3" i="7"/>
  <c r="G5" i="154"/>
  <c r="G4" i="154"/>
  <c r="G3" i="154"/>
  <c r="G2" i="154"/>
  <c r="E9" i="2"/>
  <c r="F3" i="2"/>
  <c r="G18" i="1"/>
  <c r="H18" i="1"/>
  <c r="G2" i="7" l="1"/>
  <c r="F15" i="7"/>
  <c r="G2" i="1"/>
  <c r="F2" i="1" s="1"/>
  <c r="F9" i="2"/>
  <c r="D2" i="1" s="1"/>
  <c r="E13" i="26"/>
  <c r="D16" i="1" s="1"/>
  <c r="F16" i="1" s="1"/>
  <c r="H3" i="26"/>
  <c r="G19" i="136"/>
  <c r="G14" i="136"/>
  <c r="F10" i="1"/>
  <c r="G3" i="136"/>
  <c r="G4" i="136"/>
  <c r="G6" i="136"/>
  <c r="G7" i="136"/>
  <c r="G8" i="136"/>
  <c r="G9" i="136"/>
  <c r="G10" i="136"/>
  <c r="G11" i="136"/>
  <c r="G12" i="136"/>
  <c r="G13" i="136"/>
  <c r="G15" i="136"/>
  <c r="G18" i="136"/>
  <c r="G20" i="136"/>
  <c r="G2" i="136"/>
  <c r="H2" i="7" l="1"/>
  <c r="G15" i="7"/>
  <c r="H13" i="26"/>
  <c r="G28" i="136"/>
  <c r="F13" i="26"/>
  <c r="D18" i="1"/>
  <c r="E10" i="1"/>
  <c r="G18" i="7" l="1"/>
  <c r="G19" i="7" s="1"/>
  <c r="G22" i="7" s="1"/>
  <c r="H15" i="7"/>
  <c r="G3" i="1"/>
  <c r="F3" i="1" s="1"/>
  <c r="E3" i="1" s="1"/>
  <c r="F6" i="1"/>
  <c r="D12" i="1"/>
  <c r="E6" i="1" l="1"/>
  <c r="H20" i="7" l="1"/>
  <c r="H21" i="7" s="1"/>
  <c r="G19" i="1"/>
  <c r="D34" i="1" s="1"/>
  <c r="G5" i="1" l="1"/>
  <c r="G8" i="1" s="1"/>
  <c r="F8" i="1" s="1"/>
  <c r="E8" i="1" s="1"/>
  <c r="H19" i="1"/>
  <c r="F5" i="1" l="1"/>
  <c r="E5" i="1" s="1"/>
  <c r="G11" i="1"/>
  <c r="F11" i="1" s="1"/>
  <c r="E11" i="1" s="1"/>
  <c r="G7" i="1"/>
  <c r="F7" i="1" s="1"/>
  <c r="E7" i="1" s="1"/>
  <c r="E55" i="8"/>
  <c r="K55" i="8" s="1"/>
  <c r="D55" i="8"/>
  <c r="J55" i="8" s="1"/>
  <c r="C55" i="8"/>
  <c r="I55" i="8" s="1"/>
  <c r="E54" i="8"/>
  <c r="K54" i="8" s="1"/>
  <c r="D54" i="8"/>
  <c r="J54" i="8" s="1"/>
  <c r="C54" i="8"/>
  <c r="I54" i="8" s="1"/>
  <c r="E53" i="8"/>
  <c r="K53" i="8" s="1"/>
  <c r="D53" i="8"/>
  <c r="J53" i="8" s="1"/>
  <c r="C53" i="8"/>
  <c r="I53" i="8" s="1"/>
  <c r="E52" i="8"/>
  <c r="K52" i="8" s="1"/>
  <c r="D52" i="8"/>
  <c r="J52" i="8" s="1"/>
  <c r="C52" i="8"/>
  <c r="I52" i="8" s="1"/>
  <c r="E51" i="8"/>
  <c r="K51" i="8" s="1"/>
  <c r="D51" i="8"/>
  <c r="J51" i="8" s="1"/>
  <c r="C51" i="8"/>
  <c r="I51" i="8" s="1"/>
  <c r="E50" i="8"/>
  <c r="K50" i="8" s="1"/>
  <c r="D50" i="8"/>
  <c r="J50" i="8" s="1"/>
  <c r="C50" i="8"/>
  <c r="I50" i="8" s="1"/>
  <c r="E49" i="8"/>
  <c r="K49" i="8" s="1"/>
  <c r="D49" i="8"/>
  <c r="J49" i="8" s="1"/>
  <c r="C49" i="8"/>
  <c r="I49" i="8" s="1"/>
  <c r="E48" i="8"/>
  <c r="K48" i="8" s="1"/>
  <c r="D48" i="8"/>
  <c r="J48" i="8" s="1"/>
  <c r="C48" i="8"/>
  <c r="I48" i="8" s="1"/>
  <c r="E47" i="8"/>
  <c r="K47" i="8" s="1"/>
  <c r="D47" i="8"/>
  <c r="J47" i="8" s="1"/>
  <c r="C47" i="8"/>
  <c r="I47" i="8" s="1"/>
  <c r="E46" i="8"/>
  <c r="K46" i="8" s="1"/>
  <c r="D46" i="8"/>
  <c r="J46" i="8" s="1"/>
  <c r="C46" i="8"/>
  <c r="I46" i="8" s="1"/>
  <c r="E45" i="8"/>
  <c r="K45" i="8" s="1"/>
  <c r="D45" i="8"/>
  <c r="J45" i="8" s="1"/>
  <c r="C45" i="8"/>
  <c r="I45" i="8" s="1"/>
  <c r="E44" i="8"/>
  <c r="K44" i="8" s="1"/>
  <c r="D44" i="8"/>
  <c r="J44" i="8" s="1"/>
  <c r="C44" i="8"/>
  <c r="I44" i="8" s="1"/>
  <c r="E43" i="8"/>
  <c r="K43" i="8" s="1"/>
  <c r="D43" i="8"/>
  <c r="J43" i="8" s="1"/>
  <c r="C43" i="8"/>
  <c r="I43" i="8" s="1"/>
  <c r="E42" i="8"/>
  <c r="K42" i="8" s="1"/>
  <c r="D42" i="8"/>
  <c r="J42" i="8" s="1"/>
  <c r="C42" i="8"/>
  <c r="I42" i="8" s="1"/>
  <c r="E41" i="8"/>
  <c r="K41" i="8" s="1"/>
  <c r="D41" i="8"/>
  <c r="J41" i="8" s="1"/>
  <c r="C41" i="8"/>
  <c r="I41" i="8" s="1"/>
  <c r="E40" i="8"/>
  <c r="K40" i="8" s="1"/>
  <c r="D40" i="8"/>
  <c r="J40" i="8" s="1"/>
  <c r="C40" i="8"/>
  <c r="I40" i="8" s="1"/>
  <c r="E39" i="8"/>
  <c r="K39" i="8" s="1"/>
  <c r="D39" i="8"/>
  <c r="J39" i="8" s="1"/>
  <c r="C39" i="8"/>
  <c r="I39" i="8" s="1"/>
  <c r="E38" i="8"/>
  <c r="K38" i="8" s="1"/>
  <c r="D38" i="8"/>
  <c r="J38" i="8" s="1"/>
  <c r="C38" i="8"/>
  <c r="I38" i="8" s="1"/>
  <c r="E37" i="8"/>
  <c r="K37" i="8" s="1"/>
  <c r="D37" i="8"/>
  <c r="J37" i="8" s="1"/>
  <c r="C37" i="8"/>
  <c r="I37" i="8" s="1"/>
  <c r="E36" i="8"/>
  <c r="K36" i="8" s="1"/>
  <c r="D36" i="8"/>
  <c r="J36" i="8" s="1"/>
  <c r="C36" i="8"/>
  <c r="I36" i="8" s="1"/>
  <c r="E35" i="8"/>
  <c r="K35" i="8" s="1"/>
  <c r="D35" i="8"/>
  <c r="J35" i="8" s="1"/>
  <c r="C35" i="8"/>
  <c r="I35" i="8" s="1"/>
  <c r="E34" i="8"/>
  <c r="K34" i="8" s="1"/>
  <c r="D34" i="8"/>
  <c r="J34" i="8" s="1"/>
  <c r="C34" i="8"/>
  <c r="I34" i="8" s="1"/>
  <c r="E33" i="8"/>
  <c r="K33" i="8" s="1"/>
  <c r="D33" i="8"/>
  <c r="J33" i="8" s="1"/>
  <c r="C33" i="8"/>
  <c r="I33" i="8" s="1"/>
  <c r="E32" i="8"/>
  <c r="K32" i="8" s="1"/>
  <c r="D32" i="8"/>
  <c r="J32" i="8" s="1"/>
  <c r="C32" i="8"/>
  <c r="I32" i="8" s="1"/>
  <c r="I31" i="8"/>
  <c r="E31" i="8"/>
  <c r="K31" i="8" s="1"/>
  <c r="D31" i="8"/>
  <c r="J31" i="8" s="1"/>
  <c r="I30" i="8"/>
  <c r="E30" i="8"/>
  <c r="K30" i="8" s="1"/>
  <c r="D30" i="8"/>
  <c r="J30" i="8" s="1"/>
  <c r="I29" i="8"/>
  <c r="E29" i="8"/>
  <c r="K29" i="8" s="1"/>
  <c r="D29" i="8"/>
  <c r="J29" i="8" s="1"/>
  <c r="I28" i="8"/>
  <c r="E28" i="8"/>
  <c r="K28" i="8" s="1"/>
  <c r="D28" i="8"/>
  <c r="J28" i="8" s="1"/>
  <c r="I27" i="8"/>
  <c r="E27" i="8"/>
  <c r="K27" i="8" s="1"/>
  <c r="D27" i="8"/>
  <c r="J27" i="8" s="1"/>
  <c r="I26" i="8"/>
  <c r="E26" i="8"/>
  <c r="K26" i="8" s="1"/>
  <c r="D26" i="8"/>
  <c r="J26" i="8" s="1"/>
  <c r="I25" i="8"/>
  <c r="E25" i="8"/>
  <c r="K25" i="8" s="1"/>
  <c r="D25" i="8"/>
  <c r="J25" i="8" s="1"/>
  <c r="I24" i="8"/>
  <c r="E24" i="8"/>
  <c r="K24" i="8" s="1"/>
  <c r="D24" i="8"/>
  <c r="J24" i="8" s="1"/>
  <c r="I23" i="8"/>
  <c r="E23" i="8"/>
  <c r="K23" i="8" s="1"/>
  <c r="D23" i="8"/>
  <c r="J23" i="8" s="1"/>
  <c r="I22" i="8"/>
  <c r="E22" i="8"/>
  <c r="K22" i="8" s="1"/>
  <c r="D22" i="8"/>
  <c r="J22" i="8" s="1"/>
  <c r="I21" i="8"/>
  <c r="E21" i="8"/>
  <c r="K21" i="8" s="1"/>
  <c r="D21" i="8"/>
  <c r="J21" i="8" s="1"/>
  <c r="I20" i="8"/>
  <c r="E20" i="8"/>
  <c r="K20" i="8" s="1"/>
  <c r="D20" i="8"/>
  <c r="J20" i="8" s="1"/>
  <c r="I19" i="8"/>
  <c r="E19" i="8"/>
  <c r="K19" i="8" s="1"/>
  <c r="D19" i="8"/>
  <c r="J19" i="8" s="1"/>
  <c r="I18" i="8"/>
  <c r="E18" i="8"/>
  <c r="K18" i="8" s="1"/>
  <c r="D18" i="8"/>
  <c r="J18" i="8" s="1"/>
  <c r="I17" i="8"/>
  <c r="E17" i="8"/>
  <c r="K17" i="8" s="1"/>
  <c r="D17" i="8"/>
  <c r="J17" i="8" s="1"/>
  <c r="I16" i="8"/>
  <c r="E16" i="8"/>
  <c r="K16" i="8" s="1"/>
  <c r="D16" i="8"/>
  <c r="J16" i="8" s="1"/>
  <c r="I15" i="8"/>
  <c r="E15" i="8"/>
  <c r="K15" i="8" s="1"/>
  <c r="D15" i="8"/>
  <c r="J15" i="8" s="1"/>
  <c r="I14" i="8"/>
  <c r="E14" i="8"/>
  <c r="K14" i="8" s="1"/>
  <c r="D14" i="8"/>
  <c r="J14" i="8" s="1"/>
  <c r="I13" i="8"/>
  <c r="E13" i="8"/>
  <c r="K13" i="8" s="1"/>
  <c r="D13" i="8"/>
  <c r="J13" i="8" s="1"/>
  <c r="I12" i="8"/>
  <c r="E12" i="8"/>
  <c r="K12" i="8" s="1"/>
  <c r="D12" i="8"/>
  <c r="J12" i="8" s="1"/>
  <c r="I11" i="8"/>
  <c r="E11" i="8"/>
  <c r="K11" i="8" s="1"/>
  <c r="D11" i="8"/>
  <c r="J11" i="8" s="1"/>
  <c r="I10" i="8"/>
  <c r="E10" i="8"/>
  <c r="K10" i="8" s="1"/>
  <c r="D10" i="8"/>
  <c r="J10" i="8" s="1"/>
  <c r="I9" i="8"/>
  <c r="E9" i="8"/>
  <c r="K9" i="8" s="1"/>
  <c r="D9" i="8"/>
  <c r="J9" i="8" s="1"/>
  <c r="I8" i="8"/>
  <c r="E8" i="8"/>
  <c r="K8" i="8" s="1"/>
  <c r="D8" i="8"/>
  <c r="J8" i="8" s="1"/>
  <c r="I7" i="8"/>
  <c r="F7" i="8"/>
  <c r="L7" i="8" s="1"/>
  <c r="E7" i="8"/>
  <c r="K7" i="8" s="1"/>
  <c r="D7" i="8"/>
  <c r="J7" i="8" s="1"/>
  <c r="I6" i="8"/>
  <c r="E6" i="8"/>
  <c r="K6" i="8" s="1"/>
  <c r="D6" i="8"/>
  <c r="J6" i="8" s="1"/>
  <c r="I5" i="8"/>
  <c r="E5" i="8"/>
  <c r="K5" i="8" s="1"/>
  <c r="D5" i="8"/>
  <c r="J5" i="8" s="1"/>
  <c r="I4" i="8"/>
  <c r="E4" i="8"/>
  <c r="K4" i="8" s="1"/>
  <c r="D4" i="8"/>
  <c r="J4" i="8" s="1"/>
  <c r="I3" i="8"/>
  <c r="E3" i="8"/>
  <c r="K3" i="8" s="1"/>
  <c r="D3" i="8"/>
  <c r="J3" i="8" s="1"/>
  <c r="I2" i="8"/>
  <c r="E2" i="8"/>
  <c r="K2" i="8" s="1"/>
  <c r="D2" i="8"/>
  <c r="J2" i="8" s="1"/>
  <c r="D32" i="1" l="1"/>
  <c r="F18" i="1"/>
  <c r="G9" i="1" s="1"/>
  <c r="G12" i="1" s="1"/>
  <c r="M35" i="8"/>
  <c r="M39" i="8"/>
  <c r="M43" i="8"/>
  <c r="M47" i="8"/>
  <c r="M52" i="8"/>
  <c r="M33" i="8"/>
  <c r="M37" i="8"/>
  <c r="M41" i="8"/>
  <c r="M45" i="8"/>
  <c r="M49" i="8"/>
  <c r="M54" i="8"/>
  <c r="M3" i="8"/>
  <c r="M5" i="8"/>
  <c r="M8" i="8"/>
  <c r="M10" i="8"/>
  <c r="M12" i="8"/>
  <c r="M14" i="8"/>
  <c r="M23" i="8"/>
  <c r="M25" i="8"/>
  <c r="M27" i="8"/>
  <c r="M29" i="8"/>
  <c r="M31" i="8"/>
  <c r="M53" i="8"/>
  <c r="M2" i="8"/>
  <c r="M4" i="8"/>
  <c r="M6" i="8"/>
  <c r="M7" i="8"/>
  <c r="M9" i="8"/>
  <c r="M11" i="8"/>
  <c r="M13" i="8"/>
  <c r="M15" i="8"/>
  <c r="M16" i="8"/>
  <c r="M17" i="8"/>
  <c r="M18" i="8"/>
  <c r="M19" i="8"/>
  <c r="M20" i="8"/>
  <c r="M21" i="8"/>
  <c r="M22" i="8"/>
  <c r="M24" i="8"/>
  <c r="M26" i="8"/>
  <c r="M28" i="8"/>
  <c r="M30" i="8"/>
  <c r="M32" i="8"/>
  <c r="M34" i="8"/>
  <c r="M36" i="8"/>
  <c r="M38" i="8"/>
  <c r="M40" i="8"/>
  <c r="M42" i="8"/>
  <c r="M44" i="8"/>
  <c r="M46" i="8"/>
  <c r="M48" i="8"/>
  <c r="M50" i="8"/>
  <c r="M51" i="8"/>
  <c r="M55" i="8"/>
  <c r="E2" i="1" l="1"/>
  <c r="M56" i="8"/>
  <c r="F9" i="1" l="1"/>
  <c r="E9" i="1" s="1"/>
  <c r="F19" i="1"/>
  <c r="F12" i="1" l="1"/>
  <c r="D23" i="1"/>
  <c r="H3" i="1" l="1"/>
  <c r="H7" i="1"/>
  <c r="H11" i="1"/>
  <c r="H8" i="1"/>
  <c r="H5" i="1"/>
  <c r="H9" i="1"/>
  <c r="H6" i="1"/>
  <c r="H10" i="1"/>
  <c r="H4" i="1"/>
  <c r="E12" i="1"/>
  <c r="H2" i="1" l="1"/>
  <c r="H12" i="1" s="1"/>
  <c r="D24" i="1"/>
  <c r="D25" i="1" s="1"/>
  <c r="D28" i="1" l="1"/>
  <c r="D29" i="1" s="1"/>
  <c r="D30" i="1" s="1"/>
  <c r="D36" i="1" l="1"/>
  <c r="D37" i="1" l="1"/>
  <c r="D38" i="1"/>
</calcChain>
</file>

<file path=xl/sharedStrings.xml><?xml version="1.0" encoding="utf-8"?>
<sst xmlns="http://schemas.openxmlformats.org/spreadsheetml/2006/main" count="478" uniqueCount="286">
  <si>
    <t>Project expenses</t>
  </si>
  <si>
    <t>Incurred Cost</t>
  </si>
  <si>
    <t>Payment payable to Rehab Tenants Alter Accommodation</t>
  </si>
  <si>
    <t>Approval Cost Of Fungible Cost &amp; Development cess premium</t>
  </si>
  <si>
    <t xml:space="preserve">Architect Cost, RCC &amp; other Professional fees </t>
  </si>
  <si>
    <t>Administrative Expenses</t>
  </si>
  <si>
    <t>Marketing Expences</t>
  </si>
  <si>
    <t xml:space="preserve">Total Cost </t>
  </si>
  <si>
    <t xml:space="preserve">Particulars </t>
  </si>
  <si>
    <t xml:space="preserve">Total </t>
  </si>
  <si>
    <r>
      <t xml:space="preserve">Amount ( 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 xml:space="preserve"> in Cr.)</t>
    </r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</si>
  <si>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</si>
  <si>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</si>
  <si>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</si>
  <si>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</si>
  <si>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</si>
  <si>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</si>
  <si>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</si>
  <si>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</si>
  <si>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</si>
  <si>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</si>
  <si>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Present Value of the project potential/ Land Value As on Date</t>
  </si>
  <si>
    <t>The realizable value of the property</t>
  </si>
  <si>
    <t>Distress value of the property</t>
  </si>
  <si>
    <t>Land Cost Description</t>
  </si>
  <si>
    <t>Sr. No.</t>
  </si>
  <si>
    <t>Date</t>
  </si>
  <si>
    <t>Description</t>
  </si>
  <si>
    <t>Total Cost</t>
  </si>
  <si>
    <t>TOTAL</t>
  </si>
  <si>
    <t>Flat No.</t>
  </si>
  <si>
    <t>Floor</t>
  </si>
  <si>
    <t>2nd</t>
  </si>
  <si>
    <t>3rd</t>
  </si>
  <si>
    <t>4th</t>
  </si>
  <si>
    <t>Unsold</t>
  </si>
  <si>
    <t>5th</t>
  </si>
  <si>
    <t>6th</t>
  </si>
  <si>
    <t>7th</t>
  </si>
  <si>
    <t>8th</t>
  </si>
  <si>
    <t>9th</t>
  </si>
  <si>
    <t>10th</t>
  </si>
  <si>
    <t>11th</t>
  </si>
  <si>
    <t>Carpet Area</t>
  </si>
  <si>
    <t>Balcony Area</t>
  </si>
  <si>
    <t>Cuboard Area</t>
  </si>
  <si>
    <t>Terrace</t>
  </si>
  <si>
    <t xml:space="preserve"> </t>
  </si>
  <si>
    <t>Particulars</t>
  </si>
  <si>
    <t>Total Income from Sale in Cr.</t>
  </si>
  <si>
    <t>Total</t>
  </si>
  <si>
    <t>Tenant</t>
  </si>
  <si>
    <t>Interest Cost</t>
  </si>
  <si>
    <t>Stamp Duty</t>
  </si>
  <si>
    <t>Reg. Fees</t>
  </si>
  <si>
    <t>Carpet Area in Sq. Ft.</t>
  </si>
  <si>
    <t>Ground</t>
  </si>
  <si>
    <t>Unsold Approved Flat</t>
  </si>
  <si>
    <t>Built Up Area in Sq. M.</t>
  </si>
  <si>
    <t>Total Area in Sq. M.</t>
  </si>
  <si>
    <t>1st</t>
  </si>
  <si>
    <t>Tenant / Sold / Unsold Inventory</t>
  </si>
  <si>
    <t>Contingous Cost</t>
  </si>
  <si>
    <t>Construction Cost of Building</t>
  </si>
  <si>
    <t>Rate per Sq. Ft. on Carpet Area</t>
  </si>
  <si>
    <t>Comp.</t>
  </si>
  <si>
    <t>2 BHK</t>
  </si>
  <si>
    <t>3 BHK</t>
  </si>
  <si>
    <t>RERA Carpet Area in Sq. Ft.</t>
  </si>
  <si>
    <t>Project Name</t>
  </si>
  <si>
    <t>Developer Name</t>
  </si>
  <si>
    <t>RERA No.</t>
  </si>
  <si>
    <t>Rate / Sq. Ft. on Carpet Area</t>
  </si>
  <si>
    <t>Built Up Area in Sq. Ft.</t>
  </si>
  <si>
    <t>Amount in `</t>
  </si>
  <si>
    <t>Total rent paid to tenants</t>
  </si>
  <si>
    <t>Area in Sq. M.</t>
  </si>
  <si>
    <t>Staircase, Lift &amp; Lobby Area in Sq. M.</t>
  </si>
  <si>
    <t>Other Area in Sq. M.</t>
  </si>
  <si>
    <t>Document Name</t>
  </si>
  <si>
    <t>Purchase Price</t>
  </si>
  <si>
    <t>TDR Cost</t>
  </si>
  <si>
    <t>No. of Tenants</t>
  </si>
  <si>
    <t>Unit</t>
  </si>
  <si>
    <t>Nos</t>
  </si>
  <si>
    <t>Brokerage Charges</t>
  </si>
  <si>
    <t>Shifting Charges per tenant</t>
  </si>
  <si>
    <t>Total Shifting Charges</t>
  </si>
  <si>
    <t>Rupees</t>
  </si>
  <si>
    <t>Tenant Area</t>
  </si>
  <si>
    <t>Unsold Inventory</t>
  </si>
  <si>
    <t>No. of Puzzle Car Parking</t>
  </si>
  <si>
    <t>Rent Calulation</t>
  </si>
  <si>
    <t>Approval Cost</t>
  </si>
  <si>
    <t>Scrutiny Fees</t>
  </si>
  <si>
    <t>IOD Deposit</t>
  </si>
  <si>
    <t>Debris Deposit</t>
  </si>
  <si>
    <t>Development Charges</t>
  </si>
  <si>
    <t>Labour Welfare Charges</t>
  </si>
  <si>
    <t>Open Space Deficiency Premium</t>
  </si>
  <si>
    <t>Developer Agreement</t>
  </si>
  <si>
    <t>Land Stamp Duty</t>
  </si>
  <si>
    <t xml:space="preserve">Consideration Value </t>
  </si>
  <si>
    <t xml:space="preserve">Amount Received </t>
  </si>
  <si>
    <t>Amount to be Received</t>
  </si>
  <si>
    <t>Extra Area Sale to Tenant Flat</t>
  </si>
  <si>
    <t>Vaidya Cottage CHSL</t>
  </si>
  <si>
    <t>Shamik Enterprises Pvt. Ltd.</t>
  </si>
  <si>
    <t>P51800001902</t>
  </si>
  <si>
    <t>Harshil Dhanuka Residency</t>
  </si>
  <si>
    <t>Harshmaan Construction</t>
  </si>
  <si>
    <t>P51800000368</t>
  </si>
  <si>
    <t>Pujari Niwas</t>
  </si>
  <si>
    <t>Neel Rutu Developers</t>
  </si>
  <si>
    <t>P51800006028</t>
  </si>
  <si>
    <t>Chamaria Residencies</t>
  </si>
  <si>
    <t>Rajiv Ambrish Agarwal</t>
  </si>
  <si>
    <t>P51800030048</t>
  </si>
  <si>
    <t>Zee Sargam</t>
  </si>
  <si>
    <t>Zee Pragatee Developers LLP</t>
  </si>
  <si>
    <t>P51800003624</t>
  </si>
  <si>
    <t>Value in `</t>
  </si>
  <si>
    <t>A</t>
  </si>
  <si>
    <t>PROFORMA-A</t>
  </si>
  <si>
    <t>i</t>
  </si>
  <si>
    <t>Area Statement</t>
  </si>
  <si>
    <t>Area of plot</t>
  </si>
  <si>
    <t xml:space="preserve"> a) Area of Reservation in plot</t>
  </si>
  <si>
    <t>-</t>
  </si>
  <si>
    <t xml:space="preserve"> b) Area of Road Set Back</t>
  </si>
  <si>
    <t xml:space="preserve"> c) Area of D P Road</t>
  </si>
  <si>
    <t>Deductions for.</t>
  </si>
  <si>
    <t xml:space="preserve">(A) </t>
  </si>
  <si>
    <t>For Reservation/Road Area</t>
  </si>
  <si>
    <t xml:space="preserve">a) Road set-back area to be handed over (100%) (Regulation No 16)   </t>
  </si>
  <si>
    <t>b) Proposed D P road to be handed over (100%) (Regulation No 16)</t>
  </si>
  <si>
    <t>( i ) Reservation Area ( plot ) to be handed over to (Regulation No 17)</t>
  </si>
  <si>
    <t>( ii ) Reservation Area to be handed over as per AR (Regulation No 17)
       (Not to be deducted for computation of FSI i.e. sr. no. 5 below)</t>
  </si>
  <si>
    <t xml:space="preserve">d) ANY(AREA OF PLOT NOT IN POSSESSION) </t>
  </si>
  <si>
    <t>Total area under road / reservation / plot not in possession</t>
  </si>
  <si>
    <t xml:space="preserve">(B) </t>
  </si>
  <si>
    <t>For Amenity area to be handed over to MCGM</t>
  </si>
  <si>
    <t>a) Area of amenity plot/plots to be handed over as per DCR 14(A)</t>
  </si>
  <si>
    <t>b) Area of amenity plot/plots to be handed over as per DCR 14(B)</t>
  </si>
  <si>
    <t>c) Area of amenity plot/plots to be handed over as per DCR 35</t>
  </si>
  <si>
    <t>Total Amenity area</t>
  </si>
  <si>
    <t xml:space="preserve">(C) </t>
  </si>
  <si>
    <t>Deduction of existing BUA to be retained if any / land component of existing BUA/Existing BUA as per regulation under which the development was allowed</t>
  </si>
  <si>
    <t>Total deductions: [ 2(A) + 2(B) + 2(C) ]</t>
  </si>
  <si>
    <t>Balance area of plot (1 minus 3)</t>
  </si>
  <si>
    <t>Plot area under development [ Sr. no. 4 + 2(A) (c)(ii) ]</t>
  </si>
  <si>
    <t>Zonal (basic) FSI (0.50 or 0.75 or 1 or 1.33)</t>
  </si>
  <si>
    <t>a)permissible built up area as per zonal (basic) FSI (5 X 6)</t>
  </si>
  <si>
    <t>b)permissible built up area as per regulation 30(C) ( Protected development )</t>
  </si>
  <si>
    <t>c) permissible built up area ( 7a or 7b above, whichever is more )</t>
  </si>
  <si>
    <t>Built up equal to area of land handed over as per Regulation 30(A) 3(a)</t>
  </si>
  <si>
    <t>a) As per 2(A) and 2(B) except 2(A)(c ) (ii)above with in cap of Admissible TDR 
as column 6 of Table -12 on remaining /balance plot.)</t>
  </si>
  <si>
    <t>b) BUA for 2(A)(a) &amp; 2(A)(b) above to be utilized over and above the permissible FSI
as per column no. 7 of table 12 of regulation 30(A) and to the mentioned in table 12 A of regulation 32 (200% or 250%)</t>
  </si>
  <si>
    <t>c) In case of 2(A)(c ) (ii) permissible over and above permissible BUA on
remaining / balance plot. [ as per table no. 5 of regulation 17(1) ]</t>
  </si>
  <si>
    <t>d) Total Additional BUA [8(b) + 8(c)]</t>
  </si>
  <si>
    <t>Additional / Incentive BUA within the cap of "admissible TDR" as per Table 12 on balance plot</t>
  </si>
  <si>
    <t>a) in lieu of cost of construction of amenity buildings as per regulation 30(A)(3)(b)</t>
  </si>
  <si>
    <t>b) 50% of rehab component as per reg. 33(7)(A)</t>
  </si>
  <si>
    <t>c) 15% of sr.no. 7b above or 10 sqmts per rehab tenement as per reg. 33(7)(B)</t>
  </si>
  <si>
    <t>d) Total Additional BUA / Incentive area</t>
  </si>
  <si>
    <t>Built up area due to Additional FSI on Payment of Premium as Regulation No 30(A)
on remaining/ balance plot. per Table No 12 of (50%)</t>
  </si>
  <si>
    <t>Built up area due to admissible TDR as per Table No 12 of Regulation No 30(A) and 32
on remaining / balance plot. (50%)</t>
  </si>
  <si>
    <t>a) Genenal TDR [ (50% min.&amp; 80% max) of permissible TDR.] DRC-001033 = 222.47 SQ.MT.</t>
  </si>
  <si>
    <t>b) Slum TDR [(20% min. &amp; 50% max.) of permissible TDR] DRC-SRA/1417/LAND = 56.25 SQ.MT.</t>
  </si>
  <si>
    <t>c) TDR lieu of sr. no. [7(a)-7(b)], 8(a),8(b) &amp; 9 above</t>
  </si>
  <si>
    <t>d) Total TDR</t>
  </si>
  <si>
    <t>Permissible built up area [7(c)+8(d)+9(d)+10+11(d)]</t>
  </si>
  <si>
    <t>Proposed built up area</t>
  </si>
  <si>
    <t>TDR generated if any as per regulation 30 (A) and 32.</t>
  </si>
  <si>
    <t>Fungible Compensatory Area as per Regulation No 31(3)</t>
  </si>
  <si>
    <t>a) ( i ) perm. fungible compensatory area for rehab comp. w/o charging premium</t>
  </si>
  <si>
    <t>( ii ) fungible compensatory area availed for rehab comp. w/o charging premium</t>
  </si>
  <si>
    <t>b) ( i ) Permissible Fungible Compensatory area by charging premium.</t>
  </si>
  <si>
    <t>( ii ) Fungible Compensatory area availed on payment of premium</t>
  </si>
  <si>
    <t>Total BUA proposed including Fungible Compensatory Area [13 +15(a)(ii) +15(b)(ii)]</t>
  </si>
  <si>
    <t>FSI consumed on Net Plot [13/ 4] Incuding setback over and above</t>
  </si>
  <si>
    <t>ii</t>
  </si>
  <si>
    <t>Other Requirements</t>
  </si>
  <si>
    <t>Reservation/Designation</t>
  </si>
  <si>
    <t>a)Name of Reservation</t>
  </si>
  <si>
    <t>N/A</t>
  </si>
  <si>
    <t>b) Area of Reservation affecting the plot</t>
  </si>
  <si>
    <t>c) Area of Reservation land to be handed/handed over as per Regulation No.17</t>
  </si>
  <si>
    <t>d) Built up area of Amenity to be handed over as per Regulation No.17</t>
  </si>
  <si>
    <t>e) Area/Built up Area of Designation</t>
  </si>
  <si>
    <t>Plot area/Built up Amenity to be Handed Over as per Regulation No</t>
  </si>
  <si>
    <t>i) 14(A)</t>
  </si>
  <si>
    <t>ii) 14(B)</t>
  </si>
  <si>
    <t>iii) 15</t>
  </si>
  <si>
    <t>Requirement of Recreational Open Space in Layout/Plot as per Regulation No.27</t>
  </si>
  <si>
    <t>i) Requirement</t>
  </si>
  <si>
    <t>ii) Proposed</t>
  </si>
  <si>
    <t xml:space="preserve">(D) </t>
  </si>
  <si>
    <t>Tenement Statement</t>
  </si>
  <si>
    <t>i) Proposed built up area (13 above)</t>
  </si>
  <si>
    <t>ii)Less deduction of Non-residential area (Shop etc.)</t>
  </si>
  <si>
    <t>iii) Area available for tenements [(i) minus (ii).]</t>
  </si>
  <si>
    <t>iv) Tenements permissible (Density of tenements/hectare)</t>
  </si>
  <si>
    <t>v) Total number of Tenements proposed on the plot</t>
  </si>
  <si>
    <t>23 No.s</t>
  </si>
  <si>
    <t>vi) Tenements existing</t>
  </si>
  <si>
    <t>Total number of Tenements on the plot</t>
  </si>
  <si>
    <t xml:space="preserve">(E) </t>
  </si>
  <si>
    <t>Parking Statement</t>
  </si>
  <si>
    <t>i) Parking required by Regulations for. -</t>
  </si>
  <si>
    <t>26.00 No.s</t>
  </si>
  <si>
    <t>Car</t>
  </si>
  <si>
    <t>Scooter/Motor cycle</t>
  </si>
  <si>
    <t>Outsiders (visitors)</t>
  </si>
  <si>
    <t>ii) Covered garage permissible</t>
  </si>
  <si>
    <t>iii) Covered garages proposed</t>
  </si>
  <si>
    <t>iv) Total parking provided</t>
  </si>
  <si>
    <t>24.00 No.s</t>
  </si>
  <si>
    <t>(F)</t>
  </si>
  <si>
    <t>Transport Vehicles Parking</t>
  </si>
  <si>
    <t>i) Spaces for transport vehicles parking required by Regulations
ii)Total No. of transport vehicles parking spaces provided</t>
  </si>
  <si>
    <t>No. of Existing Carpet Area</t>
  </si>
  <si>
    <t>Sq. Ft.</t>
  </si>
  <si>
    <t>Rate per Sq. Ft. on Carpet Area for Hardship Compesation</t>
  </si>
  <si>
    <t>Hardship Compesation Cost</t>
  </si>
  <si>
    <t>Sinking Fund per Tenant</t>
  </si>
  <si>
    <t>Total Sinking Fund Cost</t>
  </si>
  <si>
    <t>Rate per Sq. Ft. on Carpet Area for Dec 23 to Nov 24</t>
  </si>
  <si>
    <t>Rent per month per tenant for Dec 23 to Nov 24</t>
  </si>
  <si>
    <t>Rent per year for Dec 23 to Nov 24</t>
  </si>
  <si>
    <t>General Power of Attorney</t>
  </si>
  <si>
    <t>1 RK</t>
  </si>
  <si>
    <t>4 BHK</t>
  </si>
  <si>
    <t>Refuge</t>
  </si>
  <si>
    <t>PV (discounted @ 8% for 3 years)</t>
  </si>
  <si>
    <t>Chajja Area in Sq. M.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</si>
  <si>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</si>
  <si>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</si>
  <si>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</si>
  <si>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</si>
  <si>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</si>
  <si>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</si>
  <si>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</si>
  <si>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</si>
  <si>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</si>
  <si>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</si>
  <si>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</si>
  <si>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Ground Floor</t>
  </si>
  <si>
    <t>Parking</t>
  </si>
  <si>
    <t xml:space="preserve">Extra Area in Ft. </t>
  </si>
  <si>
    <t>Rate per Sq. Ft. on Carpet Area for Dec 25 to Dec 26</t>
  </si>
  <si>
    <t>Rent per month per tenant for Dec 25 to Dec 26</t>
  </si>
  <si>
    <t>Rent per year for Dec 25 to Dec 26</t>
  </si>
  <si>
    <t>Staircase Premium</t>
  </si>
  <si>
    <t>Development Cess</t>
  </si>
  <si>
    <t>Fungible Compensatory</t>
  </si>
  <si>
    <r>
      <t xml:space="preserve">Value in </t>
    </r>
    <r>
      <rPr>
        <b/>
        <sz val="11"/>
        <color theme="1"/>
        <rFont val="Rupee Foradian"/>
        <family val="2"/>
      </rPr>
      <t>`</t>
    </r>
  </si>
  <si>
    <t>1 BHK</t>
  </si>
  <si>
    <t>Fitness Centre</t>
  </si>
  <si>
    <t>Soc. Office</t>
  </si>
  <si>
    <t>RERA Carpet Area in Sq. Ft.2</t>
  </si>
  <si>
    <t>RERA Carpet Area in Sq. M.</t>
  </si>
  <si>
    <t>Tenant Name</t>
  </si>
  <si>
    <t>Dr. Nandini Ajay Shah &amp; Mr. Ajay Vinod Shah</t>
  </si>
  <si>
    <t>Mr. Ankit Pramod Thakkar</t>
  </si>
  <si>
    <t>Mrs. Sarla P. Thakkar</t>
  </si>
  <si>
    <t>Miss. Surangi Kishorbhai Jadav</t>
  </si>
  <si>
    <t>Mr. Naresh Himatlal Goradia &amp; Mrs. Nayna Naresh Goradia</t>
  </si>
  <si>
    <t>Mr. Kirti Kantilal Doshi &amp; Mrs. Kalpana Kirti Doshi</t>
  </si>
  <si>
    <t>Mrs. Ranjanbala C. Choksi</t>
  </si>
  <si>
    <t>Mrs. Ranjanbala Chimanlal Choksi</t>
  </si>
  <si>
    <t>Shri. Vijay Harshadrai Baxi &amp; Shri. Ketan Harshadrai Baxi</t>
  </si>
  <si>
    <t>Mr. Girish Bhavanji Gala &amp; Mrs. Kalpana Girish Gala</t>
  </si>
  <si>
    <t>Mrs. Renuka R Dhruv</t>
  </si>
  <si>
    <t>Mr. Tushar Ishwarlal Modi &amp; Mr. Parag Ishwarlal Modi</t>
  </si>
  <si>
    <t>Total RERA Carpet Area in Sq. Ft.</t>
  </si>
  <si>
    <r>
      <t xml:space="preserve">Amount consideration in </t>
    </r>
    <r>
      <rPr>
        <b/>
        <sz val="11"/>
        <color theme="1"/>
        <rFont val="Rupee Foradian"/>
        <family val="2"/>
      </rPr>
      <t>`</t>
    </r>
  </si>
  <si>
    <r>
      <t xml:space="preserve">Received Amount in </t>
    </r>
    <r>
      <rPr>
        <b/>
        <sz val="11"/>
        <color theme="1"/>
        <rFont val="Rupee Foradian"/>
        <family val="2"/>
      </rPr>
      <t>`</t>
    </r>
  </si>
  <si>
    <r>
      <t xml:space="preserve">Receivable Amount in </t>
    </r>
    <r>
      <rPr>
        <b/>
        <sz val="11"/>
        <color theme="1"/>
        <rFont val="Rupee Foradian"/>
        <family val="2"/>
      </rPr>
      <t>`</t>
    </r>
  </si>
  <si>
    <r>
      <t xml:space="preserve">Rate in </t>
    </r>
    <r>
      <rPr>
        <b/>
        <sz val="11"/>
        <rFont val="Rupee Foradian"/>
        <family val="2"/>
      </rPr>
      <t>`</t>
    </r>
  </si>
  <si>
    <r>
      <t xml:space="preserve"> Mkt. Value  in 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 xml:space="preserve"> </t>
    </r>
  </si>
  <si>
    <r>
      <t xml:space="preserve">Balance Amount in </t>
    </r>
    <r>
      <rPr>
        <b/>
        <sz val="11"/>
        <color theme="1"/>
        <rFont val="Rupee Foradian"/>
        <family val="2"/>
      </rPr>
      <t>`</t>
    </r>
  </si>
  <si>
    <r>
      <t xml:space="preserve">Incurred Cost in </t>
    </r>
    <r>
      <rPr>
        <b/>
        <sz val="11"/>
        <color theme="1"/>
        <rFont val="Rupee Foradian"/>
        <family val="2"/>
      </rPr>
      <t>`</t>
    </r>
  </si>
  <si>
    <r>
      <t xml:space="preserve">To be Incurred Cost in </t>
    </r>
    <r>
      <rPr>
        <b/>
        <sz val="11"/>
        <color theme="1"/>
        <rFont val="Rupee Foradian"/>
        <family val="2"/>
      </rPr>
      <t>`</t>
    </r>
  </si>
  <si>
    <r>
      <t>Total (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 xml:space="preserve"> in Cr.)</t>
    </r>
  </si>
  <si>
    <r>
      <t xml:space="preserve">Total in </t>
    </r>
    <r>
      <rPr>
        <b/>
        <sz val="1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</si>
</sst>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</numFmts>
  <fonts count="28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Arial Narrow"/>
      <family val="2"/>
    </font>
    <font>
      <sz val="11"/>
      <color theme="1"/>
      <name val="Arial"/>
      <family val="2"/>
    </font>
    <font>
      <b/>
      <sz val="11"/>
      <name val="Rupee Foradian"/>
      <family val="2"/>
    </font>
    <font>
      <b/>
      <sz val="11"/>
      <name val="Arial Narrow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color theme="1"/>
      <name val="Rupee Foradian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FDE4D0"/>
        <bgColor rgb="FFFDE4D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87">
    <xf numFmtId="0" fontId="0" fillId="0" borderId="0" xfId="0"/>
    <xf numFmtId="43" fontId="6" fillId="0" borderId="0" xfId="0" applyNumberFormat="1" applyFont="1"/>
    <xf numFmtId="0" fontId="6" fillId="0" borderId="0" xfId="0" applyFont="1"/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7" fillId="0" borderId="0" xfId="0" applyFont="1"/>
    <xf numFmtId="164" fontId="0" fillId="0" borderId="0" xfId="1" applyFont="1" applyAlignment="1"/>
    <xf numFmtId="43" fontId="5" fillId="0" borderId="5" xfId="0" applyNumberFormat="1" applyFont="1" applyBorder="1" applyAlignment="1">
      <alignment horizontal="center" vertical="center"/>
    </xf>
    <xf numFmtId="0" fontId="17" fillId="0" borderId="5" xfId="0" applyFont="1" applyBorder="1"/>
    <xf numFmtId="164" fontId="17" fillId="0" borderId="5" xfId="1" applyFont="1" applyBorder="1" applyAlignment="1"/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164" fontId="5" fillId="0" borderId="5" xfId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64" fontId="17" fillId="0" borderId="0" xfId="1" applyFont="1" applyAlignment="1"/>
    <xf numFmtId="164" fontId="5" fillId="0" borderId="5" xfId="1" applyFont="1" applyBorder="1" applyAlignment="1"/>
    <xf numFmtId="43" fontId="17" fillId="0" borderId="0" xfId="0" applyNumberFormat="1" applyFont="1"/>
    <xf numFmtId="164" fontId="5" fillId="0" borderId="5" xfId="0" applyNumberFormat="1" applyFont="1" applyBorder="1"/>
    <xf numFmtId="164" fontId="5" fillId="0" borderId="5" xfId="1" applyFont="1" applyFill="1" applyBorder="1" applyAlignment="1">
      <alignment horizontal="center" vertical="center" wrapText="1"/>
    </xf>
    <xf numFmtId="164" fontId="14" fillId="0" borderId="5" xfId="0" applyNumberFormat="1" applyFont="1" applyBorder="1"/>
    <xf numFmtId="0" fontId="0" fillId="0" borderId="0" xfId="0" applyAlignment="1">
      <alignment wrapText="1"/>
    </xf>
    <xf numFmtId="43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7" fillId="3" borderId="5" xfId="0" applyFont="1" applyFill="1" applyBorder="1" applyAlignment="1">
      <alignment wrapText="1"/>
    </xf>
    <xf numFmtId="43" fontId="17" fillId="3" borderId="5" xfId="0" applyNumberFormat="1" applyFont="1" applyFill="1" applyBorder="1"/>
    <xf numFmtId="164" fontId="17" fillId="3" borderId="5" xfId="1" applyFont="1" applyFill="1" applyBorder="1" applyAlignment="1">
      <alignment horizontal="right"/>
    </xf>
    <xf numFmtId="43" fontId="5" fillId="3" borderId="6" xfId="0" applyNumberFormat="1" applyFont="1" applyFill="1" applyBorder="1"/>
    <xf numFmtId="164" fontId="5" fillId="3" borderId="6" xfId="1" applyFont="1" applyFill="1" applyBorder="1"/>
    <xf numFmtId="0" fontId="17" fillId="3" borderId="5" xfId="0" applyFont="1" applyFill="1" applyBorder="1" applyAlignment="1">
      <alignment horizontal="center" vertical="center" wrapText="1"/>
    </xf>
    <xf numFmtId="43" fontId="17" fillId="3" borderId="5" xfId="0" applyNumberFormat="1" applyFont="1" applyFill="1" applyBorder="1" applyAlignment="1">
      <alignment horizontal="center" vertical="center" wrapText="1"/>
    </xf>
    <xf numFmtId="164" fontId="17" fillId="3" borderId="5" xfId="1" applyFont="1" applyFill="1" applyBorder="1" applyAlignment="1">
      <alignment horizontal="center" vertical="center" wrapText="1"/>
    </xf>
    <xf numFmtId="164" fontId="17" fillId="0" borderId="5" xfId="1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164" fontId="5" fillId="0" borderId="5" xfId="1" applyFont="1" applyBorder="1" applyAlignment="1">
      <alignment horizontal="center" vertical="center"/>
    </xf>
    <xf numFmtId="164" fontId="17" fillId="0" borderId="0" xfId="0" applyNumberFormat="1" applyFont="1"/>
    <xf numFmtId="0" fontId="14" fillId="0" borderId="0" xfId="0" applyFont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5" fillId="0" borderId="6" xfId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43" fontId="6" fillId="3" borderId="5" xfId="0" applyNumberFormat="1" applyFont="1" applyFill="1" applyBorder="1" applyAlignment="1">
      <alignment horizontal="right"/>
    </xf>
    <xf numFmtId="43" fontId="6" fillId="0" borderId="5" xfId="0" applyNumberFormat="1" applyFont="1" applyBorder="1" applyAlignment="1">
      <alignment horizontal="right"/>
    </xf>
    <xf numFmtId="43" fontId="5" fillId="3" borderId="5" xfId="0" applyNumberFormat="1" applyFont="1" applyFill="1" applyBorder="1"/>
    <xf numFmtId="164" fontId="5" fillId="3" borderId="5" xfId="1" applyFont="1" applyFill="1" applyBorder="1" applyAlignment="1">
      <alignment horizontal="center"/>
    </xf>
    <xf numFmtId="164" fontId="17" fillId="0" borderId="5" xfId="1" applyFont="1" applyFill="1" applyBorder="1" applyAlignment="1">
      <alignment horizontal="center" vertical="center"/>
    </xf>
    <xf numFmtId="164" fontId="17" fillId="0" borderId="5" xfId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/>
    <xf numFmtId="0" fontId="11" fillId="0" borderId="5" xfId="0" applyFont="1" applyBorder="1" applyAlignment="1">
      <alignment horizontal="center" vertical="center" wrapText="1"/>
    </xf>
    <xf numFmtId="164" fontId="11" fillId="0" borderId="5" xfId="1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/>
    </xf>
    <xf numFmtId="164" fontId="20" fillId="0" borderId="5" xfId="1" applyFont="1" applyBorder="1" applyAlignment="1">
      <alignment horizontal="right" vertical="center"/>
    </xf>
    <xf numFmtId="0" fontId="5" fillId="0" borderId="5" xfId="8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43" fontId="17" fillId="0" borderId="5" xfId="10" applyFont="1" applyBorder="1" applyAlignment="1">
      <alignment horizontal="center" vertical="center"/>
    </xf>
    <xf numFmtId="0" fontId="5" fillId="0" borderId="0" xfId="8" applyFont="1"/>
    <xf numFmtId="0" fontId="17" fillId="0" borderId="0" xfId="8" applyFont="1"/>
    <xf numFmtId="0" fontId="17" fillId="0" borderId="5" xfId="8" applyFont="1" applyBorder="1" applyAlignment="1">
      <alignment horizontal="center" vertical="center"/>
    </xf>
    <xf numFmtId="0" fontId="17" fillId="0" borderId="5" xfId="8" applyFont="1" applyBorder="1" applyAlignment="1">
      <alignment wrapText="1"/>
    </xf>
    <xf numFmtId="0" fontId="17" fillId="0" borderId="0" xfId="8" applyFont="1" applyAlignment="1">
      <alignment vertical="center"/>
    </xf>
    <xf numFmtId="0" fontId="17" fillId="0" borderId="0" xfId="8" applyFont="1" applyAlignment="1">
      <alignment horizontal="center" vertical="center"/>
    </xf>
    <xf numFmtId="43" fontId="17" fillId="0" borderId="5" xfId="10" applyFont="1" applyFill="1" applyBorder="1" applyAlignment="1">
      <alignment horizontal="center" vertical="center"/>
    </xf>
    <xf numFmtId="43" fontId="17" fillId="0" borderId="5" xfId="10" applyFont="1" applyBorder="1" applyAlignment="1">
      <alignment horizontal="right" vertical="center"/>
    </xf>
    <xf numFmtId="0" fontId="17" fillId="0" borderId="0" xfId="8" applyFont="1" applyAlignment="1">
      <alignment wrapText="1"/>
    </xf>
    <xf numFmtId="43" fontId="17" fillId="0" borderId="0" xfId="10" applyFont="1" applyAlignment="1">
      <alignment horizontal="center" vertical="center"/>
    </xf>
    <xf numFmtId="43" fontId="17" fillId="3" borderId="0" xfId="0" applyNumberFormat="1" applyFont="1" applyFill="1"/>
    <xf numFmtId="0" fontId="17" fillId="3" borderId="0" xfId="0" applyFont="1" applyFill="1"/>
    <xf numFmtId="43" fontId="17" fillId="3" borderId="0" xfId="0" applyNumberFormat="1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164" fontId="17" fillId="3" borderId="0" xfId="1" applyFont="1" applyFill="1" applyAlignment="1"/>
    <xf numFmtId="164" fontId="17" fillId="3" borderId="0" xfId="1" applyFont="1" applyFill="1"/>
    <xf numFmtId="1" fontId="17" fillId="3" borderId="0" xfId="0" applyNumberFormat="1" applyFont="1" applyFill="1" applyAlignment="1">
      <alignment horizontal="right"/>
    </xf>
    <xf numFmtId="1" fontId="17" fillId="3" borderId="0" xfId="0" applyNumberFormat="1" applyFont="1" applyFill="1"/>
    <xf numFmtId="0" fontId="17" fillId="3" borderId="0" xfId="0" applyFont="1" applyFill="1" applyAlignment="1">
      <alignment wrapText="1"/>
    </xf>
    <xf numFmtId="164" fontId="17" fillId="3" borderId="0" xfId="1" applyFont="1" applyFill="1" applyAlignment="1">
      <alignment horizontal="right"/>
    </xf>
    <xf numFmtId="164" fontId="17" fillId="0" borderId="5" xfId="1" applyFont="1" applyBorder="1" applyAlignment="1">
      <alignment horizontal="left" vertical="center"/>
    </xf>
    <xf numFmtId="0" fontId="5" fillId="0" borderId="5" xfId="0" applyFont="1" applyBorder="1"/>
    <xf numFmtId="0" fontId="17" fillId="3" borderId="5" xfId="0" applyFont="1" applyFill="1" applyBorder="1" applyAlignment="1">
      <alignment vertical="center" wrapText="1"/>
    </xf>
    <xf numFmtId="164" fontId="17" fillId="0" borderId="0" xfId="1" applyFont="1"/>
    <xf numFmtId="164" fontId="0" fillId="0" borderId="0" xfId="1" applyFont="1"/>
    <xf numFmtId="164" fontId="21" fillId="0" borderId="5" xfId="1" applyFont="1" applyFill="1" applyBorder="1" applyAlignment="1">
      <alignment horizontal="center" vertical="center"/>
    </xf>
    <xf numFmtId="164" fontId="5" fillId="0" borderId="5" xfId="1" applyFont="1" applyFill="1" applyBorder="1" applyAlignment="1">
      <alignment horizontal="center" vertical="center"/>
    </xf>
    <xf numFmtId="164" fontId="17" fillId="0" borderId="5" xfId="1" applyFont="1" applyFill="1" applyBorder="1" applyAlignment="1">
      <alignment horizontal="center" vertical="center" wrapText="1"/>
    </xf>
    <xf numFmtId="0" fontId="5" fillId="0" borderId="5" xfId="1" applyNumberFormat="1" applyFont="1" applyFill="1" applyBorder="1" applyAlignment="1">
      <alignment horizontal="center" vertical="center" wrapText="1"/>
    </xf>
    <xf numFmtId="0" fontId="9" fillId="0" borderId="0" xfId="0" applyFont="1"/>
    <xf numFmtId="0" fontId="5" fillId="0" borderId="6" xfId="1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4" fontId="5" fillId="0" borderId="7" xfId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4" fontId="17" fillId="0" borderId="0" xfId="1" applyFont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164" fontId="17" fillId="4" borderId="5" xfId="1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164" fontId="21" fillId="4" borderId="5" xfId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23" fillId="0" borderId="5" xfId="0" applyFont="1" applyBorder="1" applyAlignment="1">
      <alignment wrapText="1"/>
    </xf>
    <xf numFmtId="0" fontId="6" fillId="0" borderId="5" xfId="0" applyFont="1" applyBorder="1"/>
    <xf numFmtId="43" fontId="6" fillId="0" borderId="5" xfId="0" applyNumberFormat="1" applyFont="1" applyBorder="1"/>
    <xf numFmtId="43" fontId="5" fillId="0" borderId="5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7" fillId="3" borderId="9" xfId="0" applyFont="1" applyFill="1" applyBorder="1" applyAlignment="1">
      <alignment horizontal="left" vertical="center" wrapText="1"/>
    </xf>
    <xf numFmtId="43" fontId="17" fillId="3" borderId="5" xfId="0" applyNumberFormat="1" applyFont="1" applyFill="1" applyBorder="1" applyAlignment="1">
      <alignment horizontal="right" wrapText="1"/>
    </xf>
    <xf numFmtId="43" fontId="17" fillId="3" borderId="17" xfId="0" applyNumberFormat="1" applyFont="1" applyFill="1" applyBorder="1" applyAlignment="1">
      <alignment horizontal="right" wrapText="1"/>
    </xf>
    <xf numFmtId="4" fontId="6" fillId="0" borderId="0" xfId="0" applyNumberFormat="1" applyFont="1"/>
    <xf numFmtId="0" fontId="17" fillId="3" borderId="4" xfId="0" applyFont="1" applyFill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43" fontId="17" fillId="0" borderId="5" xfId="0" applyNumberFormat="1" applyFont="1" applyBorder="1" applyAlignment="1">
      <alignment horizontal="right" wrapText="1"/>
    </xf>
    <xf numFmtId="43" fontId="17" fillId="0" borderId="17" xfId="0" applyNumberFormat="1" applyFont="1" applyBorder="1" applyAlignment="1">
      <alignment horizontal="right" wrapText="1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vertical="center"/>
    </xf>
    <xf numFmtId="43" fontId="20" fillId="3" borderId="17" xfId="0" applyNumberFormat="1" applyFont="1" applyFill="1" applyBorder="1" applyAlignment="1">
      <alignment horizontal="right"/>
    </xf>
    <xf numFmtId="0" fontId="17" fillId="0" borderId="4" xfId="0" applyFont="1" applyBorder="1" applyAlignment="1">
      <alignment vertical="center"/>
    </xf>
    <xf numFmtId="43" fontId="20" fillId="0" borderId="17" xfId="0" applyNumberFormat="1" applyFont="1" applyBorder="1" applyAlignment="1">
      <alignment horizontal="right"/>
    </xf>
    <xf numFmtId="0" fontId="17" fillId="3" borderId="4" xfId="0" applyFont="1" applyFill="1" applyBorder="1" applyAlignment="1">
      <alignment wrapText="1"/>
    </xf>
    <xf numFmtId="43" fontId="17" fillId="3" borderId="5" xfId="0" applyNumberFormat="1" applyFont="1" applyFill="1" applyBorder="1" applyAlignment="1">
      <alignment wrapText="1"/>
    </xf>
    <xf numFmtId="43" fontId="9" fillId="0" borderId="0" xfId="0" applyNumberFormat="1" applyFont="1"/>
    <xf numFmtId="0" fontId="17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left" wrapText="1"/>
    </xf>
    <xf numFmtId="43" fontId="5" fillId="0" borderId="5" xfId="0" applyNumberFormat="1" applyFont="1" applyBorder="1" applyAlignment="1">
      <alignment horizontal="right" wrapText="1"/>
    </xf>
    <xf numFmtId="43" fontId="5" fillId="0" borderId="17" xfId="0" applyNumberFormat="1" applyFont="1" applyBorder="1" applyAlignment="1">
      <alignment horizontal="right" wrapText="1"/>
    </xf>
    <xf numFmtId="0" fontId="6" fillId="0" borderId="3" xfId="0" applyFont="1" applyBorder="1" applyAlignment="1">
      <alignment wrapText="1"/>
    </xf>
    <xf numFmtId="164" fontId="6" fillId="0" borderId="0" xfId="1" applyFont="1"/>
    <xf numFmtId="166" fontId="6" fillId="0" borderId="0" xfId="0" applyNumberFormat="1" applyFont="1"/>
    <xf numFmtId="0" fontId="6" fillId="0" borderId="4" xfId="0" applyFont="1" applyBorder="1"/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wrapText="1"/>
    </xf>
    <xf numFmtId="4" fontId="6" fillId="0" borderId="1" xfId="0" applyNumberFormat="1" applyFont="1" applyBorder="1"/>
    <xf numFmtId="0" fontId="6" fillId="0" borderId="1" xfId="0" applyFont="1" applyBorder="1"/>
    <xf numFmtId="167" fontId="6" fillId="0" borderId="1" xfId="0" applyNumberFormat="1" applyFont="1" applyBorder="1"/>
    <xf numFmtId="167" fontId="6" fillId="0" borderId="0" xfId="0" applyNumberFormat="1" applyFont="1"/>
    <xf numFmtId="43" fontId="6" fillId="0" borderId="1" xfId="0" applyNumberFormat="1" applyFont="1" applyBorder="1"/>
    <xf numFmtId="167" fontId="23" fillId="0" borderId="1" xfId="0" applyNumberFormat="1" applyFont="1" applyBorder="1"/>
    <xf numFmtId="167" fontId="23" fillId="0" borderId="0" xfId="0" applyNumberFormat="1" applyFont="1"/>
    <xf numFmtId="0" fontId="6" fillId="0" borderId="0" xfId="0" applyFont="1" applyAlignment="1">
      <alignment wrapText="1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3" borderId="5" xfId="0" applyFont="1" applyFill="1" applyBorder="1" applyAlignment="1">
      <alignment horizontal="center" wrapText="1"/>
    </xf>
    <xf numFmtId="164" fontId="5" fillId="0" borderId="11" xfId="1" applyFont="1" applyBorder="1" applyAlignment="1">
      <alignment horizontal="center" vertical="center"/>
    </xf>
    <xf numFmtId="164" fontId="5" fillId="0" borderId="12" xfId="1" applyFont="1" applyBorder="1" applyAlignment="1">
      <alignment horizontal="center" vertical="center"/>
    </xf>
    <xf numFmtId="0" fontId="5" fillId="0" borderId="5" xfId="0" applyFont="1" applyBorder="1" applyAlignment="1">
      <alignment horizontal="center" wrapText="1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14" fontId="17" fillId="3" borderId="7" xfId="0" applyNumberFormat="1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164" fontId="17" fillId="3" borderId="7" xfId="1" applyFont="1" applyFill="1" applyBorder="1" applyAlignment="1">
      <alignment horizontal="center" vertical="center" wrapText="1"/>
    </xf>
    <xf numFmtId="164" fontId="17" fillId="3" borderId="6" xfId="1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/>
    </xf>
    <xf numFmtId="0" fontId="14" fillId="0" borderId="18" xfId="0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0" fontId="6" fillId="0" borderId="0" xfId="11" applyNumberFormat="1" applyFont="1"/>
  </cellXfs>
  <cellStyles count="12">
    <cellStyle name="Comma" xfId="1" builtinId="3"/>
    <cellStyle name="Comma 2" xfId="7" xr:uid="{BCC652F2-FD50-4D6C-AA5F-5D06273A4E21}"/>
    <cellStyle name="Comma 3" xfId="10" xr:uid="{A417B489-CEEF-48CC-9659-E70A484818D5}"/>
    <cellStyle name="Comma 4 3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122BDB1E-6359-4E1E-9D3E-9737F53BB430}"/>
    <cellStyle name="Normal 5" xfId="6" xr:uid="{34C37436-A419-4827-AC97-A47984F094BD}"/>
    <cellStyle name="Normal 5 2" xfId="9" xr:uid="{78797B95-AD5D-4D07-B2BC-7B786AB7D988}"/>
    <cellStyle name="Normal 6" xfId="8" xr:uid="{E794ECFA-0D76-4B91-86B8-F5DA4F05C664}"/>
    <cellStyle name="Percent" xfId="11" builtinId="5"/>
  </cellStyles>
  <dxfs count="24"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>
    <tableStyle name="Flatwise &amp; Unsold Inventory-style" pivot="0" count="4" xr9:uid="{00000000-0011-0000-FFFF-FFFF00000000}">
      <tableStyleElement type="headerRow" dxfId="23"/>
      <tableStyleElement type="totalRow" dxfId="22"/>
      <tableStyleElement type="firstRowStripe" dxfId="21"/>
      <tableStyleElement type="secondRowStripe" dxfId="20"/>
    </tableStyle>
    <tableStyle name="Listing List-style" pivot="0" count="3" xr9:uid="{00000000-0011-0000-FFFF-FFFF01000000}">
      <tableStyleElement type="headerRow" dxfId="19"/>
      <tableStyleElement type="firstRowStripe" dxfId="18"/>
      <tableStyleElement type="secondRowStripe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323021</xdr:colOff>
      <xdr:row>2</xdr:row>
      <xdr:rowOff>173935</xdr:rowOff>
    </xdr:from>
    <xdr:ext cx="190500" cy="2667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365434" y="1200978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654326</xdr:colOff>
      <xdr:row>6</xdr:row>
      <xdr:rowOff>124239</xdr:rowOff>
    </xdr:from>
    <xdr:ext cx="190500" cy="2667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8FC22F6-19D1-47E3-8011-7960AB147572}"/>
            </a:ext>
          </a:extLst>
        </xdr:cNvPr>
        <xdr:cNvSpPr txBox="1"/>
      </xdr:nvSpPr>
      <xdr:spPr>
        <a:xfrm>
          <a:off x="10618304" y="1913282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6818E-0EF5-E223-8761-F428E5BB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BF052-481C-29AE-82C3-B629EC59C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17D27-474A-6173-C782-A36EE79A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3077F-DF59-9E63-D917-86C67DB8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D0924-7361-2224-C087-26396F1B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0475D6-160C-4157-8C51-02018073CAA3}" name="Table2" displayName="Table2" ref="A1:L28" totalsRowShown="0" headerRowDxfId="16" dataDxfId="14" headerRowBorderDxfId="15" tableBorderDxfId="13" totalsRowBorderDxfId="12" headerRowCellStyle="Comma">
  <autoFilter ref="A1:L28" xr:uid="{E00475D6-160C-4157-8C51-02018073CAA3}"/>
  <tableColumns count="12">
    <tableColumn id="1" xr3:uid="{9F35D0F7-98DB-408B-B246-9792AEC577D7}" name="Sr. No." dataDxfId="11"/>
    <tableColumn id="2" xr3:uid="{A49F7C2C-468D-4753-BD3A-666798816914}" name="Flat No." dataDxfId="10"/>
    <tableColumn id="3" xr3:uid="{7D0C2378-F61A-46BF-B353-4B3B8EB96778}" name="Floor" dataDxfId="9"/>
    <tableColumn id="4" xr3:uid="{1523224A-C20E-45A9-BA9F-B3318057FE29}" name="Comp." dataDxfId="8"/>
    <tableColumn id="8" xr3:uid="{129CFA3D-E56D-4962-A456-A974C108F8E8}" name="RERA Carpet Area in Sq. M." dataDxfId="7"/>
    <tableColumn id="5" xr3:uid="{82106AD4-0B6D-40EB-9734-030731B5B644}" name="RERA Carpet Area in Sq. Ft.2" dataDxfId="6" dataCellStyle="Comma"/>
    <tableColumn id="6" xr3:uid="{81EC7A0B-B418-471E-A0BB-E06549EDDC1A}" name="Built Up Area in Sq. Ft." dataDxfId="5" dataCellStyle="Comma"/>
    <tableColumn id="7" xr3:uid="{5E013A36-E0AC-487F-B0A7-1EA36613EE5D}" name="Tenant / Sold / Unsold Inventory" dataDxfId="4"/>
    <tableColumn id="10" xr3:uid="{FA7CF696-BAA6-4BE3-9233-01290C655757}" name="Tenant Name" dataDxfId="3"/>
    <tableColumn id="11" xr3:uid="{2D9A0605-4222-409B-A8C0-B8DB19F6A90C}" name="Amount consideration in `" dataDxfId="2" dataCellStyle="Comma"/>
    <tableColumn id="12" xr3:uid="{202C8D95-1238-4827-9DEA-A5F042A656B4}" name="Received Amount in `" dataDxfId="1" dataCellStyle="Comma"/>
    <tableColumn id="13" xr3:uid="{E26E2F3C-B5C6-45B6-8D5E-048BE5E221BF}" name="Receivable Amount in `" dataDxfId="0" dataCellStyle="Comma">
      <calculatedColumnFormula>Table2[[#This Row],[Amount consideration in `]]-Table2[[#This Row],[Received Amount in `]]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99"/>
  <sheetViews>
    <sheetView tabSelected="1" view="pageBreakPreview" topLeftCell="C1" zoomScale="106" zoomScaleNormal="106" zoomScaleSheetLayoutView="106" workbookViewId="0">
      <selection activeCell="G10" sqref="G10"/>
    </sheetView>
  </sheetViews>
  <sheetFormatPr defaultColWidth="12.625" defaultRowHeight="14.25" x14ac:dyDescent="0.2"/>
  <cols>
    <col min="1" max="2" width="3.5" style="93" customWidth="1"/>
    <col min="3" max="3" width="47.375" style="93" bestFit="1" customWidth="1"/>
    <col min="4" max="4" width="14.25" style="93" bestFit="1" customWidth="1"/>
    <col min="5" max="5" width="8.5" style="93" bestFit="1" customWidth="1"/>
    <col min="6" max="6" width="14.125" style="93" bestFit="1" customWidth="1"/>
    <col min="7" max="7" width="12.75" style="93" bestFit="1" customWidth="1"/>
    <col min="8" max="8" width="11.875" style="93" bestFit="1" customWidth="1"/>
    <col min="9" max="9" width="15.875" style="93" customWidth="1"/>
    <col min="10" max="10" width="7.625" style="93" customWidth="1"/>
    <col min="11" max="12" width="12.625" style="93" customWidth="1"/>
    <col min="13" max="13" width="11.75" style="93" customWidth="1"/>
    <col min="14" max="25" width="7.625" style="93" customWidth="1"/>
    <col min="26" max="16384" width="12.625" style="93"/>
  </cols>
  <sheetData>
    <row r="1" spans="1:25" s="121" customFormat="1" ht="49.5" x14ac:dyDescent="0.2">
      <c r="A1" s="116"/>
      <c r="B1" s="117"/>
      <c r="C1" s="118" t="s">
        <v>0</v>
      </c>
      <c r="D1" s="119" t="s">
        <v>282</v>
      </c>
      <c r="E1" s="119" t="s">
        <v>283</v>
      </c>
      <c r="F1" s="119" t="s">
        <v>284</v>
      </c>
      <c r="G1" s="120" t="s">
        <v>285</v>
      </c>
      <c r="H1" s="17"/>
      <c r="I1" s="27"/>
      <c r="J1" s="28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25" ht="16.5" x14ac:dyDescent="0.3">
      <c r="A2" s="122"/>
      <c r="B2" s="123"/>
      <c r="C2" s="124" t="s">
        <v>101</v>
      </c>
      <c r="D2" s="125">
        <f>'Land, Rent, TDR, Approval'!F9/10^7</f>
        <v>0.51338850000000003</v>
      </c>
      <c r="E2" s="125">
        <f t="shared" ref="E2:E11" si="0">F2-D2</f>
        <v>0</v>
      </c>
      <c r="F2" s="125">
        <f t="shared" ref="F2:F11" si="1">G2/10^7</f>
        <v>0.51338850000000003</v>
      </c>
      <c r="G2" s="126">
        <f>'Land, Rent, TDR, Approval'!E9</f>
        <v>5133885</v>
      </c>
      <c r="H2" s="47">
        <f>F2/$F$12%</f>
        <v>1.7491935522613602</v>
      </c>
      <c r="I2" s="1"/>
      <c r="J2" s="127"/>
    </row>
    <row r="3" spans="1:25" ht="16.5" x14ac:dyDescent="0.3">
      <c r="A3" s="122"/>
      <c r="B3" s="123"/>
      <c r="C3" s="128" t="s">
        <v>2</v>
      </c>
      <c r="D3" s="125">
        <v>0.68</v>
      </c>
      <c r="E3" s="125">
        <f t="shared" si="0"/>
        <v>2.8114979</v>
      </c>
      <c r="F3" s="125">
        <f t="shared" si="1"/>
        <v>3.4914979000000002</v>
      </c>
      <c r="G3" s="126">
        <f>'Land, Rent, TDR, Approval'!D29</f>
        <v>34914979</v>
      </c>
      <c r="H3" s="47">
        <f t="shared" ref="H3:H11" si="2">F3/$F$12%</f>
        <v>11.896070158201985</v>
      </c>
      <c r="I3" s="1"/>
      <c r="J3" s="127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6.5" x14ac:dyDescent="0.3">
      <c r="A4" s="122"/>
      <c r="B4" s="123"/>
      <c r="C4" s="129" t="s">
        <v>81</v>
      </c>
      <c r="D4" s="130">
        <v>0</v>
      </c>
      <c r="E4" s="130">
        <f t="shared" si="0"/>
        <v>2.62</v>
      </c>
      <c r="F4" s="130">
        <f t="shared" si="1"/>
        <v>2.62</v>
      </c>
      <c r="G4" s="131">
        <v>26200000</v>
      </c>
      <c r="H4" s="48">
        <f t="shared" si="2"/>
        <v>8.9267428213229625</v>
      </c>
      <c r="I4" s="1"/>
      <c r="J4" s="1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6.5" x14ac:dyDescent="0.3">
      <c r="A5" s="132"/>
      <c r="B5" s="133"/>
      <c r="C5" s="128" t="s">
        <v>63</v>
      </c>
      <c r="D5" s="125">
        <v>0.81</v>
      </c>
      <c r="E5" s="125">
        <f t="shared" si="0"/>
        <v>11.4934507</v>
      </c>
      <c r="F5" s="125">
        <f t="shared" si="1"/>
        <v>12.303450700000001</v>
      </c>
      <c r="G5" s="134">
        <f>'Construction Area'!H20</f>
        <v>123034507</v>
      </c>
      <c r="H5" s="47">
        <f t="shared" si="2"/>
        <v>41.919748173177851</v>
      </c>
      <c r="I5" s="186">
        <f>D5/F5</f>
        <v>6.583518882227081E-2</v>
      </c>
      <c r="J5" s="127"/>
    </row>
    <row r="6" spans="1:25" ht="16.5" x14ac:dyDescent="0.3">
      <c r="A6" s="132"/>
      <c r="B6" s="133"/>
      <c r="C6" s="135" t="s">
        <v>3</v>
      </c>
      <c r="D6" s="130">
        <v>0.47</v>
      </c>
      <c r="E6" s="130">
        <f t="shared" si="0"/>
        <v>5.9717226000000005</v>
      </c>
      <c r="F6" s="130">
        <f t="shared" si="1"/>
        <v>6.4417226000000003</v>
      </c>
      <c r="G6" s="136">
        <f>'Land, Rent, TDR, Approval'!D43</f>
        <v>64417226</v>
      </c>
      <c r="H6" s="48">
        <f t="shared" si="2"/>
        <v>21.947939304009118</v>
      </c>
      <c r="I6" s="1"/>
      <c r="J6" s="127"/>
    </row>
    <row r="7" spans="1:25" ht="16.5" x14ac:dyDescent="0.3">
      <c r="A7" s="132"/>
      <c r="B7" s="133"/>
      <c r="C7" s="137" t="s">
        <v>4</v>
      </c>
      <c r="D7" s="138">
        <v>0.05</v>
      </c>
      <c r="E7" s="138">
        <f>F7-D7</f>
        <v>0.56517249999999997</v>
      </c>
      <c r="F7" s="125">
        <f t="shared" si="1"/>
        <v>0.61517250000000001</v>
      </c>
      <c r="G7" s="126">
        <f>ROUND(G5*5%,0)</f>
        <v>6151725</v>
      </c>
      <c r="H7" s="47">
        <f t="shared" si="2"/>
        <v>2.0959872894085114</v>
      </c>
      <c r="I7" s="1"/>
      <c r="J7" s="127"/>
    </row>
    <row r="8" spans="1:25" ht="16.5" x14ac:dyDescent="0.3">
      <c r="A8" s="132"/>
      <c r="B8" s="133"/>
      <c r="C8" s="129" t="s">
        <v>5</v>
      </c>
      <c r="D8" s="138">
        <v>0.25</v>
      </c>
      <c r="E8" s="138">
        <f t="shared" ref="E8:E9" si="3">F8-D8</f>
        <v>0.24213800000000002</v>
      </c>
      <c r="F8" s="130">
        <f t="shared" si="1"/>
        <v>0.49213800000000002</v>
      </c>
      <c r="G8" s="131">
        <f>ROUND(G5*4%,0)</f>
        <v>4921380</v>
      </c>
      <c r="H8" s="47">
        <f t="shared" si="2"/>
        <v>1.6767898315268093</v>
      </c>
      <c r="I8" s="1"/>
      <c r="J8" s="127"/>
    </row>
    <row r="9" spans="1:25" ht="16.5" x14ac:dyDescent="0.3">
      <c r="A9" s="132"/>
      <c r="B9" s="133"/>
      <c r="C9" s="129" t="s">
        <v>6</v>
      </c>
      <c r="D9" s="138">
        <v>0</v>
      </c>
      <c r="E9" s="138">
        <f t="shared" si="3"/>
        <v>0.74353729999999996</v>
      </c>
      <c r="F9" s="130">
        <f t="shared" si="1"/>
        <v>0.74353729999999996</v>
      </c>
      <c r="G9" s="131">
        <f>ROUND(F18*2%,0)</f>
        <v>7435373</v>
      </c>
      <c r="H9" s="47">
        <f t="shared" si="2"/>
        <v>2.5333458989163575</v>
      </c>
      <c r="I9" s="1"/>
      <c r="J9" s="127"/>
      <c r="K9" s="139"/>
    </row>
    <row r="10" spans="1:25" ht="16.5" x14ac:dyDescent="0.3">
      <c r="A10" s="122"/>
      <c r="B10" s="123"/>
      <c r="C10" s="140" t="s">
        <v>52</v>
      </c>
      <c r="D10" s="138">
        <v>0</v>
      </c>
      <c r="E10" s="130">
        <f t="shared" si="0"/>
        <v>1.76</v>
      </c>
      <c r="F10" s="130">
        <f t="shared" si="1"/>
        <v>1.76</v>
      </c>
      <c r="G10" s="131">
        <v>17600000</v>
      </c>
      <c r="H10" s="47">
        <f t="shared" si="2"/>
        <v>5.996590597529929</v>
      </c>
      <c r="I10" s="1"/>
      <c r="J10" s="12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6.5" x14ac:dyDescent="0.3">
      <c r="A11" s="122"/>
      <c r="B11" s="123"/>
      <c r="C11" s="140" t="s">
        <v>62</v>
      </c>
      <c r="D11" s="138">
        <v>0</v>
      </c>
      <c r="E11" s="130">
        <f t="shared" si="0"/>
        <v>0.36910349999999997</v>
      </c>
      <c r="F11" s="130">
        <f t="shared" si="1"/>
        <v>0.36910349999999997</v>
      </c>
      <c r="G11" s="131">
        <f>ROUND(G5*3%,0)</f>
        <v>3691035</v>
      </c>
      <c r="H11" s="47">
        <f t="shared" si="2"/>
        <v>1.2575923736451067</v>
      </c>
      <c r="I11" s="1"/>
      <c r="J11" s="12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6.5" x14ac:dyDescent="0.3">
      <c r="A12" s="132"/>
      <c r="B12" s="133"/>
      <c r="C12" s="141" t="s">
        <v>7</v>
      </c>
      <c r="D12" s="142">
        <f>SUM(D2:D11)</f>
        <v>2.7733885000000003</v>
      </c>
      <c r="E12" s="142">
        <f t="shared" ref="E12:F12" si="4">SUM(E2:E11)</f>
        <v>26.576622500000003</v>
      </c>
      <c r="F12" s="142">
        <f t="shared" si="4"/>
        <v>29.350011000000002</v>
      </c>
      <c r="G12" s="143">
        <f>SUM(G2:G11)</f>
        <v>293500110</v>
      </c>
      <c r="H12" s="48">
        <f>SUM(H2:H11)</f>
        <v>99.999999999999986</v>
      </c>
      <c r="I12" s="1"/>
      <c r="J12" s="1"/>
    </row>
    <row r="13" spans="1:25" ht="15" x14ac:dyDescent="0.25">
      <c r="A13" s="2"/>
      <c r="B13" s="2"/>
      <c r="C13" s="144"/>
      <c r="D13" s="2"/>
      <c r="E13" s="2"/>
      <c r="F13" s="145"/>
      <c r="G13" s="145"/>
      <c r="H13" s="146"/>
      <c r="I13" s="1"/>
      <c r="J13" s="127"/>
    </row>
    <row r="14" spans="1:25" ht="15" x14ac:dyDescent="0.25">
      <c r="A14" s="2"/>
      <c r="B14" s="2"/>
      <c r="C14" s="144"/>
      <c r="D14" s="2"/>
      <c r="E14" s="2"/>
      <c r="F14" s="2"/>
      <c r="G14" s="145"/>
      <c r="H14" s="2"/>
      <c r="I14" s="1"/>
      <c r="J14" s="127"/>
    </row>
    <row r="15" spans="1:25" ht="33" x14ac:dyDescent="0.25">
      <c r="A15" s="2"/>
      <c r="B15" s="147"/>
      <c r="C15" s="108" t="s">
        <v>8</v>
      </c>
      <c r="D15" s="17" t="s">
        <v>55</v>
      </c>
      <c r="E15" s="109" t="s">
        <v>279</v>
      </c>
      <c r="F15" s="109" t="s">
        <v>280</v>
      </c>
      <c r="G15" s="109" t="s">
        <v>277</v>
      </c>
      <c r="H15" s="109" t="s">
        <v>281</v>
      </c>
    </row>
    <row r="16" spans="1:25" ht="16.5" x14ac:dyDescent="0.3">
      <c r="A16" s="2"/>
      <c r="B16" s="147"/>
      <c r="C16" s="110" t="s">
        <v>57</v>
      </c>
      <c r="D16" s="11">
        <f>'Unnsold Inventory'!E13</f>
        <v>8496.68</v>
      </c>
      <c r="E16" s="11">
        <v>40000</v>
      </c>
      <c r="F16" s="11">
        <f>D16*E16</f>
        <v>339867200</v>
      </c>
      <c r="G16" s="11">
        <v>0</v>
      </c>
      <c r="H16" s="11">
        <v>0</v>
      </c>
    </row>
    <row r="17" spans="1:10" ht="16.5" x14ac:dyDescent="0.3">
      <c r="A17" s="2"/>
      <c r="B17" s="147"/>
      <c r="C17" s="110" t="s">
        <v>105</v>
      </c>
      <c r="D17" s="11">
        <f>'Unnsold Inventory'!E30</f>
        <v>9931.19</v>
      </c>
      <c r="E17" s="11">
        <v>0</v>
      </c>
      <c r="F17" s="11">
        <f>'Unnsold Inventory'!H30</f>
        <v>31901440</v>
      </c>
      <c r="G17" s="11">
        <f>'Unnsold Inventory'!I30</f>
        <v>0</v>
      </c>
      <c r="H17" s="11">
        <f>F17-G17</f>
        <v>31901440</v>
      </c>
    </row>
    <row r="18" spans="1:10" ht="16.5" x14ac:dyDescent="0.3">
      <c r="A18" s="2"/>
      <c r="B18" s="147"/>
      <c r="C18" s="111" t="s">
        <v>9</v>
      </c>
      <c r="D18" s="11">
        <f>SUM(D16:D17)</f>
        <v>18427.870000000003</v>
      </c>
      <c r="E18" s="11"/>
      <c r="F18" s="11">
        <f>SUM(F16:F17)</f>
        <v>371768640</v>
      </c>
      <c r="G18" s="11">
        <f>SUM(G16:G17)</f>
        <v>0</v>
      </c>
      <c r="H18" s="11">
        <f>SUM(H16:H17)</f>
        <v>31901440</v>
      </c>
    </row>
    <row r="19" spans="1:10" ht="16.5" x14ac:dyDescent="0.25">
      <c r="A19" s="2"/>
      <c r="B19" s="147"/>
      <c r="C19" s="112" t="s">
        <v>49</v>
      </c>
      <c r="D19" s="113"/>
      <c r="E19" s="114"/>
      <c r="F19" s="115">
        <f>F18/10^7</f>
        <v>37.176864000000002</v>
      </c>
      <c r="G19" s="115">
        <f t="shared" ref="G19:H19" si="5">G18/10^7</f>
        <v>0</v>
      </c>
      <c r="H19" s="115">
        <f t="shared" si="5"/>
        <v>3.1901440000000001</v>
      </c>
    </row>
    <row r="20" spans="1:10" ht="15" x14ac:dyDescent="0.25">
      <c r="A20" s="2"/>
      <c r="B20" s="2"/>
      <c r="C20" s="144"/>
      <c r="D20" s="2"/>
      <c r="E20" s="2"/>
      <c r="F20" s="1"/>
      <c r="G20" s="2"/>
      <c r="I20" s="1"/>
      <c r="J20" s="127"/>
    </row>
    <row r="21" spans="1:10" ht="15" x14ac:dyDescent="0.25">
      <c r="A21" s="2"/>
      <c r="B21" s="2"/>
      <c r="C21" s="148"/>
      <c r="D21" s="149"/>
      <c r="E21" s="150"/>
      <c r="F21" s="139"/>
      <c r="G21" s="1"/>
      <c r="H21" s="1"/>
    </row>
    <row r="22" spans="1:10" ht="16.5" x14ac:dyDescent="0.3">
      <c r="A22" s="2"/>
      <c r="B22" s="147"/>
      <c r="C22" s="151" t="s">
        <v>8</v>
      </c>
      <c r="D22" s="3" t="s">
        <v>10</v>
      </c>
      <c r="E22" s="4"/>
      <c r="G22" s="1"/>
      <c r="H22" s="1"/>
    </row>
    <row r="23" spans="1:10" ht="16.5" x14ac:dyDescent="0.25">
      <c r="A23" s="2"/>
      <c r="B23" s="147"/>
      <c r="C23" s="5" t="s">
        <v>11</v>
      </c>
      <c r="D23" s="152">
        <f>F19</f>
        <v>37.176864000000002</v>
      </c>
      <c r="E23" s="127"/>
      <c r="G23" s="1"/>
      <c r="H23" s="1"/>
    </row>
    <row r="24" spans="1:10" ht="16.5" x14ac:dyDescent="0.25">
      <c r="A24" s="2"/>
      <c r="B24" s="147"/>
      <c r="C24" s="6" t="s">
        <v>12</v>
      </c>
      <c r="D24" s="152">
        <f>F12</f>
        <v>29.350011000000002</v>
      </c>
      <c r="E24" s="127"/>
      <c r="G24" s="1"/>
      <c r="H24" s="1"/>
    </row>
    <row r="25" spans="1:10" ht="16.5" x14ac:dyDescent="0.25">
      <c r="A25" s="2"/>
      <c r="B25" s="147"/>
      <c r="C25" s="5" t="s">
        <v>13</v>
      </c>
      <c r="D25" s="152">
        <f>D23-D24</f>
        <v>7.8268529999999998</v>
      </c>
      <c r="E25" s="127"/>
      <c r="G25" s="1"/>
      <c r="H25" s="1"/>
    </row>
    <row r="26" spans="1:10" ht="15" x14ac:dyDescent="0.25">
      <c r="A26" s="2"/>
      <c r="B26" s="147"/>
      <c r="C26" s="151"/>
      <c r="D26" s="153"/>
      <c r="E26" s="2"/>
      <c r="G26" s="1"/>
      <c r="H26" s="1"/>
    </row>
    <row r="27" spans="1:10" ht="16.5" x14ac:dyDescent="0.25">
      <c r="A27" s="2"/>
      <c r="B27" s="147"/>
      <c r="C27" s="5" t="s">
        <v>14</v>
      </c>
      <c r="D27" s="153"/>
      <c r="E27" s="2"/>
      <c r="G27" s="1"/>
      <c r="H27" s="1"/>
    </row>
    <row r="28" spans="1:10" ht="16.5" x14ac:dyDescent="0.25">
      <c r="A28" s="2"/>
      <c r="B28" s="147"/>
      <c r="C28" s="6" t="s">
        <v>15</v>
      </c>
      <c r="D28" s="153">
        <f>ROUND(D25*0.3,2)</f>
        <v>2.35</v>
      </c>
      <c r="E28" s="2"/>
      <c r="G28" s="1"/>
      <c r="H28" s="1"/>
    </row>
    <row r="29" spans="1:10" ht="16.5" x14ac:dyDescent="0.25">
      <c r="A29" s="2"/>
      <c r="B29" s="147"/>
      <c r="C29" s="5" t="s">
        <v>16</v>
      </c>
      <c r="D29" s="152">
        <f>D25-D28</f>
        <v>5.4768530000000002</v>
      </c>
      <c r="E29" s="127"/>
      <c r="G29" s="1"/>
      <c r="H29" s="1"/>
    </row>
    <row r="30" spans="1:10" ht="16.5" x14ac:dyDescent="0.25">
      <c r="A30" s="2"/>
      <c r="B30" s="147"/>
      <c r="C30" s="7" t="s">
        <v>234</v>
      </c>
      <c r="D30" s="154">
        <f>PV(8%,3,0,-D29)</f>
        <v>4.3477024907280386</v>
      </c>
      <c r="E30" s="155"/>
      <c r="G30" s="1"/>
      <c r="H30" s="1"/>
    </row>
    <row r="31" spans="1:10" ht="16.5" x14ac:dyDescent="0.25">
      <c r="A31" s="2"/>
      <c r="B31" s="147"/>
      <c r="C31" s="8" t="s">
        <v>17</v>
      </c>
      <c r="D31" s="153"/>
      <c r="E31" s="2"/>
      <c r="G31" s="1"/>
      <c r="H31" s="1"/>
    </row>
    <row r="32" spans="1:10" ht="16.5" x14ac:dyDescent="0.25">
      <c r="A32" s="2"/>
      <c r="B32" s="147"/>
      <c r="C32" s="7" t="s">
        <v>18</v>
      </c>
      <c r="D32" s="156">
        <f>D12</f>
        <v>2.7733885000000003</v>
      </c>
      <c r="E32" s="1"/>
      <c r="G32" s="1"/>
      <c r="H32" s="1"/>
    </row>
    <row r="33" spans="1:10" ht="16.5" x14ac:dyDescent="0.25">
      <c r="A33" s="2"/>
      <c r="B33" s="147"/>
      <c r="C33" s="7" t="s">
        <v>19</v>
      </c>
      <c r="D33" s="153"/>
      <c r="E33" s="2"/>
      <c r="G33" s="1"/>
      <c r="H33" s="1"/>
    </row>
    <row r="34" spans="1:10" ht="16.5" x14ac:dyDescent="0.25">
      <c r="A34" s="2"/>
      <c r="B34" s="147"/>
      <c r="C34" s="8" t="s">
        <v>20</v>
      </c>
      <c r="D34" s="156">
        <f>G19</f>
        <v>0</v>
      </c>
      <c r="E34" s="1"/>
      <c r="G34" s="1"/>
      <c r="H34" s="1"/>
    </row>
    <row r="35" spans="1:10" ht="15" x14ac:dyDescent="0.25">
      <c r="A35" s="2"/>
      <c r="B35" s="147"/>
      <c r="C35" s="148"/>
      <c r="D35" s="153"/>
      <c r="E35" s="2"/>
      <c r="G35" s="1"/>
      <c r="H35" s="1"/>
    </row>
    <row r="36" spans="1:10" ht="16.5" x14ac:dyDescent="0.25">
      <c r="A36" s="2"/>
      <c r="B36" s="147"/>
      <c r="C36" s="7" t="s">
        <v>21</v>
      </c>
      <c r="D36" s="157">
        <f>D30+D32-D34</f>
        <v>7.1210909907280389</v>
      </c>
      <c r="E36" s="158"/>
      <c r="G36" s="1"/>
      <c r="H36" s="1"/>
    </row>
    <row r="37" spans="1:10" ht="16.5" x14ac:dyDescent="0.25">
      <c r="A37" s="2"/>
      <c r="B37" s="147"/>
      <c r="C37" s="8" t="s">
        <v>22</v>
      </c>
      <c r="D37" s="157">
        <f>D36*0.9</f>
        <v>6.4089818916552348</v>
      </c>
      <c r="E37" s="158"/>
      <c r="G37" s="1"/>
      <c r="H37" s="1"/>
    </row>
    <row r="38" spans="1:10" ht="16.5" x14ac:dyDescent="0.25">
      <c r="A38" s="2"/>
      <c r="B38" s="147"/>
      <c r="C38" s="7" t="s">
        <v>23</v>
      </c>
      <c r="D38" s="157">
        <f>D36*0.8</f>
        <v>5.6968727925824316</v>
      </c>
      <c r="E38" s="158"/>
      <c r="G38" s="1"/>
      <c r="H38" s="1"/>
    </row>
    <row r="39" spans="1:10" ht="15" x14ac:dyDescent="0.25">
      <c r="C39" s="159"/>
      <c r="I39" s="1"/>
      <c r="J39" s="127"/>
    </row>
    <row r="40" spans="1:10" ht="15" x14ac:dyDescent="0.25">
      <c r="C40" s="159"/>
      <c r="I40" s="1"/>
      <c r="J40" s="127"/>
    </row>
    <row r="41" spans="1:10" ht="15" x14ac:dyDescent="0.25">
      <c r="C41" s="159"/>
      <c r="I41" s="1"/>
      <c r="J41" s="127"/>
    </row>
    <row r="42" spans="1:10" ht="15" x14ac:dyDescent="0.25">
      <c r="C42" s="159"/>
      <c r="I42" s="1"/>
      <c r="J42" s="127"/>
    </row>
    <row r="43" spans="1:10" ht="15" x14ac:dyDescent="0.25">
      <c r="C43" s="159"/>
      <c r="I43" s="1"/>
      <c r="J43" s="127"/>
    </row>
    <row r="44" spans="1:10" ht="15" x14ac:dyDescent="0.25">
      <c r="C44" s="159"/>
      <c r="I44" s="1"/>
      <c r="J44" s="127"/>
    </row>
    <row r="45" spans="1:10" ht="15" x14ac:dyDescent="0.25">
      <c r="C45" s="159"/>
      <c r="I45" s="1"/>
      <c r="J45" s="127"/>
    </row>
    <row r="46" spans="1:10" ht="15" x14ac:dyDescent="0.25">
      <c r="C46" s="159"/>
      <c r="I46" s="1"/>
      <c r="J46" s="127"/>
    </row>
    <row r="47" spans="1:10" ht="15" x14ac:dyDescent="0.25">
      <c r="C47" s="159"/>
      <c r="I47" s="1"/>
      <c r="J47" s="127"/>
    </row>
    <row r="48" spans="1:10" ht="15" x14ac:dyDescent="0.25">
      <c r="C48" s="159"/>
      <c r="I48" s="1"/>
      <c r="J48" s="127"/>
    </row>
    <row r="49" spans="3:10" ht="15" x14ac:dyDescent="0.25">
      <c r="C49" s="159"/>
      <c r="I49" s="1"/>
      <c r="J49" s="127"/>
    </row>
    <row r="50" spans="3:10" ht="15" x14ac:dyDescent="0.25">
      <c r="C50" s="159"/>
      <c r="I50" s="1"/>
      <c r="J50" s="127"/>
    </row>
    <row r="51" spans="3:10" ht="15" x14ac:dyDescent="0.25">
      <c r="C51" s="159"/>
      <c r="I51" s="1"/>
      <c r="J51" s="127"/>
    </row>
    <row r="52" spans="3:10" ht="15" x14ac:dyDescent="0.25">
      <c r="C52" s="159"/>
      <c r="I52" s="1"/>
      <c r="J52" s="127"/>
    </row>
    <row r="53" spans="3:10" ht="15" x14ac:dyDescent="0.25">
      <c r="C53" s="159"/>
      <c r="I53" s="1"/>
      <c r="J53" s="127"/>
    </row>
    <row r="54" spans="3:10" ht="15" x14ac:dyDescent="0.25">
      <c r="C54" s="159"/>
      <c r="I54" s="1"/>
      <c r="J54" s="127"/>
    </row>
    <row r="55" spans="3:10" ht="15" x14ac:dyDescent="0.25">
      <c r="C55" s="159"/>
      <c r="I55" s="1"/>
      <c r="J55" s="127"/>
    </row>
    <row r="56" spans="3:10" ht="15" x14ac:dyDescent="0.25">
      <c r="C56" s="159"/>
      <c r="I56" s="1"/>
      <c r="J56" s="127"/>
    </row>
    <row r="57" spans="3:10" ht="15" x14ac:dyDescent="0.25">
      <c r="C57" s="159"/>
      <c r="I57" s="1"/>
      <c r="J57" s="127"/>
    </row>
    <row r="58" spans="3:10" ht="15" x14ac:dyDescent="0.25">
      <c r="C58" s="159"/>
      <c r="I58" s="1"/>
      <c r="J58" s="127"/>
    </row>
    <row r="59" spans="3:10" ht="15" x14ac:dyDescent="0.25">
      <c r="C59" s="159"/>
      <c r="I59" s="1"/>
      <c r="J59" s="127"/>
    </row>
    <row r="60" spans="3:10" ht="15" x14ac:dyDescent="0.25">
      <c r="C60" s="159"/>
      <c r="I60" s="1"/>
      <c r="J60" s="127"/>
    </row>
    <row r="61" spans="3:10" ht="15" x14ac:dyDescent="0.25">
      <c r="C61" s="159"/>
      <c r="I61" s="1"/>
      <c r="J61" s="127"/>
    </row>
    <row r="62" spans="3:10" ht="15" x14ac:dyDescent="0.25">
      <c r="C62" s="159"/>
      <c r="I62" s="1"/>
      <c r="J62" s="127"/>
    </row>
    <row r="63" spans="3:10" ht="15" x14ac:dyDescent="0.25">
      <c r="C63" s="159"/>
      <c r="I63" s="1"/>
      <c r="J63" s="127"/>
    </row>
    <row r="64" spans="3:10" ht="15" x14ac:dyDescent="0.25">
      <c r="C64" s="159"/>
      <c r="I64" s="1"/>
      <c r="J64" s="127"/>
    </row>
    <row r="65" spans="3:10" ht="15" x14ac:dyDescent="0.25">
      <c r="C65" s="159"/>
      <c r="I65" s="1"/>
      <c r="J65" s="127"/>
    </row>
    <row r="66" spans="3:10" ht="15" x14ac:dyDescent="0.25">
      <c r="C66" s="159"/>
      <c r="I66" s="1"/>
      <c r="J66" s="127"/>
    </row>
    <row r="67" spans="3:10" ht="15" x14ac:dyDescent="0.25">
      <c r="C67" s="159"/>
      <c r="I67" s="1"/>
      <c r="J67" s="127"/>
    </row>
    <row r="68" spans="3:10" ht="15" x14ac:dyDescent="0.25">
      <c r="C68" s="159"/>
      <c r="I68" s="1"/>
      <c r="J68" s="127"/>
    </row>
    <row r="69" spans="3:10" ht="15" x14ac:dyDescent="0.25">
      <c r="C69" s="159"/>
      <c r="I69" s="1"/>
      <c r="J69" s="127"/>
    </row>
    <row r="70" spans="3:10" ht="15" x14ac:dyDescent="0.25">
      <c r="C70" s="159"/>
      <c r="I70" s="1"/>
      <c r="J70" s="127"/>
    </row>
    <row r="71" spans="3:10" ht="15" x14ac:dyDescent="0.25">
      <c r="C71" s="159"/>
      <c r="I71" s="1"/>
      <c r="J71" s="127"/>
    </row>
    <row r="72" spans="3:10" ht="15" x14ac:dyDescent="0.25">
      <c r="C72" s="159"/>
      <c r="I72" s="1"/>
      <c r="J72" s="127"/>
    </row>
    <row r="73" spans="3:10" ht="15" x14ac:dyDescent="0.25">
      <c r="C73" s="159"/>
      <c r="I73" s="1"/>
      <c r="J73" s="127"/>
    </row>
    <row r="74" spans="3:10" ht="15" x14ac:dyDescent="0.25">
      <c r="C74" s="159"/>
      <c r="I74" s="1"/>
      <c r="J74" s="127"/>
    </row>
    <row r="75" spans="3:10" ht="15" x14ac:dyDescent="0.25">
      <c r="C75" s="159"/>
      <c r="I75" s="1"/>
      <c r="J75" s="127"/>
    </row>
    <row r="76" spans="3:10" ht="15" x14ac:dyDescent="0.25">
      <c r="C76" s="159"/>
      <c r="I76" s="1"/>
      <c r="J76" s="127"/>
    </row>
    <row r="77" spans="3:10" ht="15" x14ac:dyDescent="0.25">
      <c r="C77" s="159"/>
      <c r="I77" s="1"/>
      <c r="J77" s="127"/>
    </row>
    <row r="78" spans="3:10" ht="15" x14ac:dyDescent="0.25">
      <c r="C78" s="159"/>
      <c r="I78" s="1"/>
      <c r="J78" s="127"/>
    </row>
    <row r="79" spans="3:10" ht="15" x14ac:dyDescent="0.25">
      <c r="C79" s="159"/>
      <c r="I79" s="1"/>
      <c r="J79" s="127"/>
    </row>
    <row r="80" spans="3:10" ht="15" x14ac:dyDescent="0.25">
      <c r="C80" s="159"/>
      <c r="I80" s="1"/>
      <c r="J80" s="127"/>
    </row>
    <row r="81" spans="3:10" ht="15" x14ac:dyDescent="0.25">
      <c r="C81" s="159"/>
      <c r="I81" s="1"/>
      <c r="J81" s="127"/>
    </row>
    <row r="82" spans="3:10" ht="15" x14ac:dyDescent="0.25">
      <c r="C82" s="159"/>
      <c r="I82" s="1"/>
      <c r="J82" s="127"/>
    </row>
    <row r="83" spans="3:10" ht="15" x14ac:dyDescent="0.25">
      <c r="C83" s="159"/>
      <c r="I83" s="1"/>
      <c r="J83" s="127"/>
    </row>
    <row r="84" spans="3:10" ht="15" x14ac:dyDescent="0.25">
      <c r="C84" s="159"/>
      <c r="I84" s="1"/>
      <c r="J84" s="127"/>
    </row>
    <row r="85" spans="3:10" ht="15" x14ac:dyDescent="0.25">
      <c r="C85" s="159"/>
      <c r="I85" s="1"/>
      <c r="J85" s="127"/>
    </row>
    <row r="86" spans="3:10" ht="15" x14ac:dyDescent="0.25">
      <c r="C86" s="159"/>
      <c r="I86" s="1"/>
      <c r="J86" s="127"/>
    </row>
    <row r="87" spans="3:10" ht="15" x14ac:dyDescent="0.25">
      <c r="C87" s="159"/>
      <c r="I87" s="1"/>
      <c r="J87" s="127"/>
    </row>
    <row r="88" spans="3:10" ht="15" x14ac:dyDescent="0.25">
      <c r="C88" s="159"/>
      <c r="I88" s="1"/>
      <c r="J88" s="127"/>
    </row>
    <row r="89" spans="3:10" ht="15" x14ac:dyDescent="0.25">
      <c r="C89" s="159"/>
      <c r="I89" s="1"/>
      <c r="J89" s="127"/>
    </row>
    <row r="90" spans="3:10" ht="15" x14ac:dyDescent="0.25">
      <c r="C90" s="159"/>
      <c r="I90" s="1"/>
      <c r="J90" s="127"/>
    </row>
    <row r="91" spans="3:10" ht="15" x14ac:dyDescent="0.25">
      <c r="C91" s="159"/>
      <c r="I91" s="1"/>
      <c r="J91" s="127"/>
    </row>
    <row r="92" spans="3:10" ht="15" x14ac:dyDescent="0.25">
      <c r="C92" s="159"/>
      <c r="I92" s="1"/>
      <c r="J92" s="127"/>
    </row>
    <row r="93" spans="3:10" ht="15" x14ac:dyDescent="0.25">
      <c r="C93" s="159"/>
      <c r="I93" s="1"/>
      <c r="J93" s="127"/>
    </row>
    <row r="94" spans="3:10" ht="15" x14ac:dyDescent="0.25">
      <c r="C94" s="159"/>
      <c r="I94" s="1"/>
      <c r="J94" s="127"/>
    </row>
    <row r="95" spans="3:10" ht="15" x14ac:dyDescent="0.25">
      <c r="C95" s="159"/>
      <c r="I95" s="1"/>
      <c r="J95" s="127"/>
    </row>
    <row r="96" spans="3:10" ht="15" x14ac:dyDescent="0.25">
      <c r="C96" s="159"/>
      <c r="I96" s="1"/>
      <c r="J96" s="127"/>
    </row>
    <row r="97" spans="3:10" ht="15" x14ac:dyDescent="0.25">
      <c r="C97" s="159"/>
      <c r="I97" s="1"/>
      <c r="J97" s="127"/>
    </row>
    <row r="98" spans="3:10" ht="15" x14ac:dyDescent="0.25">
      <c r="C98" s="159"/>
      <c r="I98" s="1"/>
      <c r="J98" s="127"/>
    </row>
    <row r="99" spans="3:10" ht="15" x14ac:dyDescent="0.25">
      <c r="C99" s="159"/>
      <c r="I99" s="1"/>
      <c r="J99" s="127"/>
    </row>
    <row r="100" spans="3:10" ht="15" x14ac:dyDescent="0.25">
      <c r="C100" s="159"/>
      <c r="I100" s="1"/>
      <c r="J100" s="127"/>
    </row>
    <row r="101" spans="3:10" ht="15" x14ac:dyDescent="0.25">
      <c r="C101" s="159"/>
      <c r="I101" s="1"/>
      <c r="J101" s="127"/>
    </row>
    <row r="102" spans="3:10" ht="15" x14ac:dyDescent="0.25">
      <c r="C102" s="159"/>
      <c r="I102" s="1"/>
      <c r="J102" s="127"/>
    </row>
    <row r="103" spans="3:10" ht="15" x14ac:dyDescent="0.25">
      <c r="C103" s="159"/>
      <c r="I103" s="1"/>
      <c r="J103" s="127"/>
    </row>
    <row r="104" spans="3:10" ht="15" x14ac:dyDescent="0.25">
      <c r="C104" s="159"/>
      <c r="I104" s="1"/>
      <c r="J104" s="127"/>
    </row>
    <row r="105" spans="3:10" ht="15" x14ac:dyDescent="0.25">
      <c r="C105" s="159"/>
      <c r="I105" s="1"/>
      <c r="J105" s="127"/>
    </row>
    <row r="106" spans="3:10" ht="15" x14ac:dyDescent="0.25">
      <c r="C106" s="159"/>
      <c r="I106" s="1"/>
      <c r="J106" s="127"/>
    </row>
    <row r="107" spans="3:10" ht="15" x14ac:dyDescent="0.25">
      <c r="C107" s="159"/>
      <c r="I107" s="1"/>
      <c r="J107" s="127"/>
    </row>
    <row r="108" spans="3:10" ht="15" x14ac:dyDescent="0.25">
      <c r="C108" s="159"/>
      <c r="I108" s="1"/>
      <c r="J108" s="127"/>
    </row>
    <row r="109" spans="3:10" ht="15" x14ac:dyDescent="0.25">
      <c r="C109" s="159"/>
      <c r="I109" s="1"/>
      <c r="J109" s="127"/>
    </row>
    <row r="110" spans="3:10" ht="15" x14ac:dyDescent="0.25">
      <c r="C110" s="159"/>
      <c r="I110" s="1"/>
      <c r="J110" s="127"/>
    </row>
    <row r="111" spans="3:10" ht="15" x14ac:dyDescent="0.25">
      <c r="C111" s="159"/>
      <c r="I111" s="1"/>
      <c r="J111" s="127"/>
    </row>
    <row r="112" spans="3:10" ht="15" x14ac:dyDescent="0.25">
      <c r="C112" s="159"/>
      <c r="I112" s="1"/>
      <c r="J112" s="127"/>
    </row>
    <row r="113" spans="3:10" ht="15" x14ac:dyDescent="0.25">
      <c r="C113" s="159"/>
      <c r="I113" s="1"/>
      <c r="J113" s="127"/>
    </row>
    <row r="114" spans="3:10" ht="15" x14ac:dyDescent="0.25">
      <c r="C114" s="159"/>
      <c r="I114" s="1"/>
      <c r="J114" s="127"/>
    </row>
    <row r="115" spans="3:10" ht="15" x14ac:dyDescent="0.25">
      <c r="C115" s="159"/>
      <c r="I115" s="1"/>
      <c r="J115" s="127"/>
    </row>
    <row r="116" spans="3:10" ht="15" x14ac:dyDescent="0.25">
      <c r="C116" s="159"/>
      <c r="I116" s="1"/>
      <c r="J116" s="127"/>
    </row>
    <row r="117" spans="3:10" ht="15" x14ac:dyDescent="0.25">
      <c r="C117" s="159"/>
      <c r="I117" s="1"/>
      <c r="J117" s="127"/>
    </row>
    <row r="118" spans="3:10" ht="15" x14ac:dyDescent="0.25">
      <c r="C118" s="159"/>
      <c r="I118" s="1"/>
      <c r="J118" s="127"/>
    </row>
    <row r="119" spans="3:10" ht="15" x14ac:dyDescent="0.25">
      <c r="C119" s="159"/>
      <c r="I119" s="1"/>
      <c r="J119" s="127"/>
    </row>
    <row r="120" spans="3:10" ht="15" x14ac:dyDescent="0.25">
      <c r="C120" s="159"/>
      <c r="I120" s="1"/>
      <c r="J120" s="127"/>
    </row>
    <row r="121" spans="3:10" ht="15" x14ac:dyDescent="0.25">
      <c r="C121" s="159"/>
      <c r="I121" s="1"/>
      <c r="J121" s="127"/>
    </row>
    <row r="122" spans="3:10" ht="15" x14ac:dyDescent="0.25">
      <c r="C122" s="159"/>
      <c r="I122" s="1"/>
      <c r="J122" s="127"/>
    </row>
    <row r="123" spans="3:10" ht="15" x14ac:dyDescent="0.25">
      <c r="C123" s="159"/>
      <c r="I123" s="1"/>
      <c r="J123" s="127"/>
    </row>
    <row r="124" spans="3:10" ht="15" x14ac:dyDescent="0.25">
      <c r="C124" s="159"/>
      <c r="I124" s="1"/>
      <c r="J124" s="127"/>
    </row>
    <row r="125" spans="3:10" ht="15" x14ac:dyDescent="0.25">
      <c r="C125" s="159"/>
      <c r="I125" s="1"/>
      <c r="J125" s="127"/>
    </row>
    <row r="126" spans="3:10" ht="15" x14ac:dyDescent="0.25">
      <c r="C126" s="159"/>
      <c r="I126" s="1"/>
      <c r="J126" s="127"/>
    </row>
    <row r="127" spans="3:10" ht="15" x14ac:dyDescent="0.25">
      <c r="C127" s="159"/>
      <c r="I127" s="1"/>
      <c r="J127" s="127"/>
    </row>
    <row r="128" spans="3:10" ht="15" x14ac:dyDescent="0.25">
      <c r="C128" s="159"/>
      <c r="I128" s="1"/>
      <c r="J128" s="127"/>
    </row>
    <row r="129" spans="3:10" ht="15" x14ac:dyDescent="0.25">
      <c r="C129" s="159"/>
      <c r="I129" s="1"/>
      <c r="J129" s="127"/>
    </row>
    <row r="130" spans="3:10" ht="15" x14ac:dyDescent="0.25">
      <c r="C130" s="159"/>
      <c r="I130" s="1"/>
      <c r="J130" s="127"/>
    </row>
    <row r="131" spans="3:10" ht="15" x14ac:dyDescent="0.25">
      <c r="C131" s="159"/>
      <c r="I131" s="1"/>
      <c r="J131" s="127"/>
    </row>
    <row r="132" spans="3:10" ht="15" x14ac:dyDescent="0.25">
      <c r="C132" s="159"/>
      <c r="I132" s="1"/>
      <c r="J132" s="127"/>
    </row>
    <row r="133" spans="3:10" ht="15" x14ac:dyDescent="0.25">
      <c r="C133" s="159"/>
      <c r="I133" s="1"/>
      <c r="J133" s="127"/>
    </row>
    <row r="134" spans="3:10" ht="15" x14ac:dyDescent="0.25">
      <c r="C134" s="159"/>
      <c r="I134" s="1"/>
      <c r="J134" s="127"/>
    </row>
    <row r="135" spans="3:10" ht="15" x14ac:dyDescent="0.25">
      <c r="C135" s="159"/>
      <c r="I135" s="1"/>
      <c r="J135" s="127"/>
    </row>
    <row r="136" spans="3:10" ht="15" x14ac:dyDescent="0.25">
      <c r="C136" s="159"/>
      <c r="I136" s="1"/>
      <c r="J136" s="127"/>
    </row>
    <row r="137" spans="3:10" ht="15" x14ac:dyDescent="0.25">
      <c r="C137" s="159"/>
      <c r="I137" s="1"/>
      <c r="J137" s="127"/>
    </row>
    <row r="138" spans="3:10" ht="15" x14ac:dyDescent="0.25">
      <c r="C138" s="159"/>
      <c r="I138" s="1"/>
      <c r="J138" s="127"/>
    </row>
    <row r="139" spans="3:10" ht="15" x14ac:dyDescent="0.25">
      <c r="C139" s="159"/>
      <c r="I139" s="1"/>
      <c r="J139" s="127"/>
    </row>
    <row r="140" spans="3:10" ht="15" x14ac:dyDescent="0.25">
      <c r="C140" s="159"/>
      <c r="I140" s="1"/>
      <c r="J140" s="127"/>
    </row>
    <row r="141" spans="3:10" ht="15" x14ac:dyDescent="0.25">
      <c r="C141" s="159"/>
      <c r="I141" s="1"/>
      <c r="J141" s="127"/>
    </row>
    <row r="142" spans="3:10" ht="15" x14ac:dyDescent="0.25">
      <c r="C142" s="159"/>
      <c r="I142" s="1"/>
      <c r="J142" s="127"/>
    </row>
    <row r="143" spans="3:10" ht="15" x14ac:dyDescent="0.25">
      <c r="C143" s="159"/>
      <c r="I143" s="1"/>
      <c r="J143" s="127"/>
    </row>
    <row r="144" spans="3:10" ht="15" x14ac:dyDescent="0.25">
      <c r="C144" s="159"/>
      <c r="I144" s="1"/>
      <c r="J144" s="127"/>
    </row>
    <row r="145" spans="3:10" ht="15" x14ac:dyDescent="0.25">
      <c r="C145" s="159"/>
      <c r="I145" s="1"/>
      <c r="J145" s="127"/>
    </row>
    <row r="146" spans="3:10" ht="15" x14ac:dyDescent="0.25">
      <c r="C146" s="159"/>
      <c r="I146" s="1"/>
      <c r="J146" s="127"/>
    </row>
    <row r="147" spans="3:10" ht="15" x14ac:dyDescent="0.25">
      <c r="C147" s="159"/>
      <c r="I147" s="1"/>
      <c r="J147" s="127"/>
    </row>
    <row r="148" spans="3:10" ht="15" x14ac:dyDescent="0.25">
      <c r="C148" s="159"/>
      <c r="I148" s="1"/>
      <c r="J148" s="127"/>
    </row>
    <row r="149" spans="3:10" ht="15" x14ac:dyDescent="0.25">
      <c r="C149" s="159"/>
      <c r="I149" s="1"/>
      <c r="J149" s="127"/>
    </row>
    <row r="150" spans="3:10" ht="15" x14ac:dyDescent="0.25">
      <c r="C150" s="159"/>
      <c r="I150" s="1"/>
      <c r="J150" s="127"/>
    </row>
    <row r="151" spans="3:10" ht="15" x14ac:dyDescent="0.25">
      <c r="C151" s="159"/>
      <c r="I151" s="1"/>
      <c r="J151" s="127"/>
    </row>
    <row r="152" spans="3:10" ht="15" x14ac:dyDescent="0.25">
      <c r="C152" s="159"/>
      <c r="I152" s="1"/>
      <c r="J152" s="127"/>
    </row>
    <row r="153" spans="3:10" ht="15" x14ac:dyDescent="0.25">
      <c r="C153" s="159"/>
      <c r="I153" s="1"/>
      <c r="J153" s="127"/>
    </row>
    <row r="154" spans="3:10" ht="15" x14ac:dyDescent="0.25">
      <c r="C154" s="159"/>
      <c r="I154" s="1"/>
      <c r="J154" s="127"/>
    </row>
    <row r="155" spans="3:10" ht="15" x14ac:dyDescent="0.25">
      <c r="C155" s="159"/>
      <c r="I155" s="1"/>
      <c r="J155" s="127"/>
    </row>
    <row r="156" spans="3:10" ht="15" x14ac:dyDescent="0.25">
      <c r="C156" s="159"/>
      <c r="I156" s="1"/>
      <c r="J156" s="127"/>
    </row>
    <row r="157" spans="3:10" ht="15" x14ac:dyDescent="0.25">
      <c r="C157" s="159"/>
      <c r="I157" s="1"/>
      <c r="J157" s="127"/>
    </row>
    <row r="158" spans="3:10" ht="15" x14ac:dyDescent="0.25">
      <c r="C158" s="159"/>
      <c r="I158" s="1"/>
      <c r="J158" s="127"/>
    </row>
    <row r="159" spans="3:10" ht="15" x14ac:dyDescent="0.25">
      <c r="C159" s="159"/>
      <c r="I159" s="1"/>
      <c r="J159" s="127"/>
    </row>
    <row r="160" spans="3:10" ht="15" x14ac:dyDescent="0.25">
      <c r="C160" s="159"/>
      <c r="I160" s="1"/>
      <c r="J160" s="127"/>
    </row>
    <row r="161" spans="3:10" ht="15" x14ac:dyDescent="0.25">
      <c r="C161" s="159"/>
      <c r="I161" s="1"/>
      <c r="J161" s="127"/>
    </row>
    <row r="162" spans="3:10" ht="15" x14ac:dyDescent="0.25">
      <c r="C162" s="159"/>
      <c r="I162" s="1"/>
      <c r="J162" s="127"/>
    </row>
    <row r="163" spans="3:10" ht="15" x14ac:dyDescent="0.25">
      <c r="C163" s="159"/>
      <c r="I163" s="1"/>
      <c r="J163" s="127"/>
    </row>
    <row r="164" spans="3:10" ht="15" x14ac:dyDescent="0.25">
      <c r="C164" s="159"/>
      <c r="I164" s="1"/>
      <c r="J164" s="127"/>
    </row>
    <row r="165" spans="3:10" ht="15" x14ac:dyDescent="0.25">
      <c r="C165" s="159"/>
      <c r="I165" s="1"/>
      <c r="J165" s="127"/>
    </row>
    <row r="166" spans="3:10" ht="15" x14ac:dyDescent="0.25">
      <c r="C166" s="159"/>
      <c r="I166" s="1"/>
      <c r="J166" s="127"/>
    </row>
    <row r="167" spans="3:10" ht="15" x14ac:dyDescent="0.25">
      <c r="C167" s="159"/>
      <c r="I167" s="1"/>
      <c r="J167" s="127"/>
    </row>
    <row r="168" spans="3:10" ht="15" x14ac:dyDescent="0.25">
      <c r="C168" s="159"/>
      <c r="I168" s="1"/>
      <c r="J168" s="127"/>
    </row>
    <row r="169" spans="3:10" ht="15" x14ac:dyDescent="0.25">
      <c r="C169" s="159"/>
      <c r="I169" s="1"/>
      <c r="J169" s="127"/>
    </row>
    <row r="170" spans="3:10" ht="15" x14ac:dyDescent="0.25">
      <c r="C170" s="159"/>
      <c r="I170" s="1"/>
      <c r="J170" s="127"/>
    </row>
    <row r="171" spans="3:10" ht="15" x14ac:dyDescent="0.25">
      <c r="C171" s="159"/>
      <c r="I171" s="1"/>
      <c r="J171" s="127"/>
    </row>
    <row r="172" spans="3:10" ht="15" x14ac:dyDescent="0.25">
      <c r="C172" s="159"/>
      <c r="I172" s="1"/>
      <c r="J172" s="127"/>
    </row>
    <row r="173" spans="3:10" ht="15" x14ac:dyDescent="0.25">
      <c r="C173" s="159"/>
      <c r="I173" s="1"/>
      <c r="J173" s="127"/>
    </row>
    <row r="174" spans="3:10" ht="15" x14ac:dyDescent="0.25">
      <c r="C174" s="159"/>
      <c r="I174" s="1"/>
      <c r="J174" s="127"/>
    </row>
    <row r="175" spans="3:10" ht="15" x14ac:dyDescent="0.25">
      <c r="C175" s="159"/>
      <c r="I175" s="1"/>
      <c r="J175" s="127"/>
    </row>
    <row r="176" spans="3:10" ht="15" x14ac:dyDescent="0.25">
      <c r="C176" s="159"/>
      <c r="I176" s="1"/>
      <c r="J176" s="127"/>
    </row>
    <row r="177" spans="3:10" ht="15" x14ac:dyDescent="0.25">
      <c r="C177" s="159"/>
      <c r="I177" s="1"/>
      <c r="J177" s="127"/>
    </row>
    <row r="178" spans="3:10" ht="15" x14ac:dyDescent="0.25">
      <c r="C178" s="159"/>
      <c r="I178" s="1"/>
      <c r="J178" s="127"/>
    </row>
    <row r="179" spans="3:10" ht="15" x14ac:dyDescent="0.25">
      <c r="C179" s="159"/>
      <c r="I179" s="1"/>
      <c r="J179" s="127"/>
    </row>
    <row r="180" spans="3:10" ht="15" x14ac:dyDescent="0.25">
      <c r="C180" s="159"/>
      <c r="I180" s="1"/>
      <c r="J180" s="127"/>
    </row>
    <row r="181" spans="3:10" ht="15" x14ac:dyDescent="0.25">
      <c r="C181" s="159"/>
      <c r="I181" s="1"/>
      <c r="J181" s="127"/>
    </row>
    <row r="182" spans="3:10" ht="15" x14ac:dyDescent="0.25">
      <c r="C182" s="159"/>
      <c r="I182" s="1"/>
      <c r="J182" s="127"/>
    </row>
    <row r="183" spans="3:10" ht="15" x14ac:dyDescent="0.25">
      <c r="C183" s="159"/>
      <c r="I183" s="1"/>
      <c r="J183" s="127"/>
    </row>
    <row r="184" spans="3:10" ht="15" x14ac:dyDescent="0.25">
      <c r="C184" s="159"/>
      <c r="I184" s="1"/>
      <c r="J184" s="127"/>
    </row>
    <row r="185" spans="3:10" ht="15" x14ac:dyDescent="0.25">
      <c r="C185" s="159"/>
      <c r="I185" s="1"/>
      <c r="J185" s="127"/>
    </row>
    <row r="186" spans="3:10" ht="15" x14ac:dyDescent="0.25">
      <c r="C186" s="159"/>
      <c r="I186" s="1"/>
      <c r="J186" s="127"/>
    </row>
    <row r="187" spans="3:10" ht="15" x14ac:dyDescent="0.25">
      <c r="C187" s="159"/>
      <c r="I187" s="1"/>
      <c r="J187" s="127"/>
    </row>
    <row r="188" spans="3:10" ht="15" x14ac:dyDescent="0.25">
      <c r="C188" s="159"/>
      <c r="I188" s="1"/>
      <c r="J188" s="127"/>
    </row>
    <row r="189" spans="3:10" ht="15" x14ac:dyDescent="0.25">
      <c r="C189" s="159"/>
      <c r="I189" s="1"/>
      <c r="J189" s="127"/>
    </row>
    <row r="190" spans="3:10" ht="15" x14ac:dyDescent="0.25">
      <c r="C190" s="159"/>
      <c r="I190" s="1"/>
      <c r="J190" s="127"/>
    </row>
    <row r="191" spans="3:10" ht="15" x14ac:dyDescent="0.25">
      <c r="C191" s="159"/>
      <c r="I191" s="1"/>
      <c r="J191" s="127"/>
    </row>
    <row r="192" spans="3:10" ht="15" x14ac:dyDescent="0.25">
      <c r="C192" s="159"/>
      <c r="I192" s="1"/>
      <c r="J192" s="127"/>
    </row>
    <row r="193" spans="3:10" ht="15" x14ac:dyDescent="0.25">
      <c r="C193" s="159"/>
      <c r="I193" s="1"/>
      <c r="J193" s="127"/>
    </row>
    <row r="194" spans="3:10" ht="15" x14ac:dyDescent="0.25">
      <c r="C194" s="159"/>
      <c r="I194" s="1"/>
      <c r="J194" s="127"/>
    </row>
    <row r="195" spans="3:10" ht="15" x14ac:dyDescent="0.25">
      <c r="C195" s="159"/>
      <c r="I195" s="1"/>
      <c r="J195" s="127"/>
    </row>
    <row r="196" spans="3:10" ht="15" x14ac:dyDescent="0.25">
      <c r="C196" s="159"/>
      <c r="I196" s="1"/>
      <c r="J196" s="127"/>
    </row>
    <row r="197" spans="3:10" ht="15" x14ac:dyDescent="0.25">
      <c r="C197" s="159"/>
      <c r="I197" s="1"/>
      <c r="J197" s="127"/>
    </row>
    <row r="198" spans="3:10" ht="15" x14ac:dyDescent="0.25">
      <c r="C198" s="159"/>
      <c r="I198" s="1"/>
      <c r="J198" s="127"/>
    </row>
    <row r="199" spans="3:10" ht="15" x14ac:dyDescent="0.25">
      <c r="C199" s="159"/>
      <c r="I199" s="1"/>
      <c r="J199" s="127"/>
    </row>
    <row r="200" spans="3:10" ht="15" x14ac:dyDescent="0.25">
      <c r="C200" s="159"/>
      <c r="I200" s="1"/>
      <c r="J200" s="127"/>
    </row>
    <row r="201" spans="3:10" ht="15" x14ac:dyDescent="0.25">
      <c r="C201" s="159"/>
      <c r="I201" s="1"/>
      <c r="J201" s="127"/>
    </row>
    <row r="202" spans="3:10" ht="15" x14ac:dyDescent="0.25">
      <c r="C202" s="159"/>
      <c r="I202" s="1"/>
      <c r="J202" s="127"/>
    </row>
    <row r="203" spans="3:10" ht="15" x14ac:dyDescent="0.25">
      <c r="C203" s="159"/>
      <c r="I203" s="1"/>
      <c r="J203" s="127"/>
    </row>
    <row r="204" spans="3:10" ht="15" x14ac:dyDescent="0.25">
      <c r="C204" s="159"/>
      <c r="I204" s="1"/>
      <c r="J204" s="127"/>
    </row>
    <row r="205" spans="3:10" ht="15" x14ac:dyDescent="0.25">
      <c r="C205" s="159"/>
      <c r="I205" s="1"/>
      <c r="J205" s="127"/>
    </row>
    <row r="206" spans="3:10" ht="15" x14ac:dyDescent="0.25">
      <c r="C206" s="159"/>
      <c r="I206" s="1"/>
      <c r="J206" s="127"/>
    </row>
    <row r="207" spans="3:10" ht="15" x14ac:dyDescent="0.25">
      <c r="C207" s="159"/>
      <c r="I207" s="1"/>
      <c r="J207" s="127"/>
    </row>
    <row r="208" spans="3:10" ht="15" x14ac:dyDescent="0.25">
      <c r="C208" s="159"/>
      <c r="I208" s="1"/>
      <c r="J208" s="127"/>
    </row>
    <row r="209" spans="3:10" ht="15" x14ac:dyDescent="0.25">
      <c r="C209" s="159"/>
      <c r="I209" s="1"/>
      <c r="J209" s="127"/>
    </row>
    <row r="210" spans="3:10" ht="15" x14ac:dyDescent="0.25">
      <c r="C210" s="159"/>
      <c r="I210" s="1"/>
      <c r="J210" s="127"/>
    </row>
    <row r="211" spans="3:10" ht="15" x14ac:dyDescent="0.25">
      <c r="C211" s="159"/>
      <c r="I211" s="1"/>
      <c r="J211" s="127"/>
    </row>
    <row r="212" spans="3:10" ht="15" x14ac:dyDescent="0.25">
      <c r="C212" s="159"/>
      <c r="I212" s="1"/>
      <c r="J212" s="127"/>
    </row>
    <row r="213" spans="3:10" ht="15" x14ac:dyDescent="0.25">
      <c r="C213" s="159"/>
      <c r="I213" s="1"/>
      <c r="J213" s="127"/>
    </row>
    <row r="214" spans="3:10" ht="15" x14ac:dyDescent="0.25">
      <c r="C214" s="159"/>
      <c r="I214" s="1"/>
      <c r="J214" s="127"/>
    </row>
    <row r="215" spans="3:10" ht="15" x14ac:dyDescent="0.25">
      <c r="C215" s="159"/>
      <c r="I215" s="1"/>
      <c r="J215" s="127"/>
    </row>
    <row r="216" spans="3:10" ht="15" x14ac:dyDescent="0.25">
      <c r="C216" s="159"/>
      <c r="I216" s="1"/>
      <c r="J216" s="127"/>
    </row>
    <row r="217" spans="3:10" ht="15" x14ac:dyDescent="0.25">
      <c r="C217" s="159"/>
      <c r="I217" s="1"/>
      <c r="J217" s="127"/>
    </row>
    <row r="218" spans="3:10" ht="15" x14ac:dyDescent="0.25">
      <c r="C218" s="159"/>
      <c r="I218" s="1"/>
      <c r="J218" s="127"/>
    </row>
    <row r="219" spans="3:10" ht="15" x14ac:dyDescent="0.25">
      <c r="C219" s="159"/>
      <c r="I219" s="1"/>
      <c r="J219" s="127"/>
    </row>
    <row r="220" spans="3:10" ht="15" x14ac:dyDescent="0.25">
      <c r="C220" s="159"/>
      <c r="I220" s="1"/>
      <c r="J220" s="127"/>
    </row>
    <row r="221" spans="3:10" ht="15" x14ac:dyDescent="0.25">
      <c r="C221" s="159"/>
      <c r="I221" s="1"/>
      <c r="J221" s="127"/>
    </row>
    <row r="222" spans="3:10" ht="15" x14ac:dyDescent="0.25">
      <c r="C222" s="159"/>
      <c r="I222" s="1"/>
      <c r="J222" s="127"/>
    </row>
    <row r="223" spans="3:10" ht="15" x14ac:dyDescent="0.25">
      <c r="C223" s="159"/>
      <c r="I223" s="1"/>
      <c r="J223" s="127"/>
    </row>
    <row r="224" spans="3:10" ht="15" x14ac:dyDescent="0.25">
      <c r="C224" s="159"/>
      <c r="I224" s="1"/>
      <c r="J224" s="127"/>
    </row>
    <row r="225" spans="3:10" ht="15" x14ac:dyDescent="0.25">
      <c r="C225" s="159"/>
      <c r="I225" s="1"/>
      <c r="J225" s="127"/>
    </row>
    <row r="226" spans="3:10" ht="15" x14ac:dyDescent="0.25">
      <c r="C226" s="159"/>
      <c r="I226" s="1"/>
      <c r="J226" s="127"/>
    </row>
    <row r="227" spans="3:10" ht="15" x14ac:dyDescent="0.25">
      <c r="C227" s="159"/>
      <c r="I227" s="1"/>
      <c r="J227" s="127"/>
    </row>
    <row r="228" spans="3:10" ht="15" x14ac:dyDescent="0.25">
      <c r="C228" s="159"/>
      <c r="I228" s="1"/>
      <c r="J228" s="127"/>
    </row>
    <row r="229" spans="3:10" ht="15" x14ac:dyDescent="0.25">
      <c r="C229" s="159"/>
      <c r="I229" s="1"/>
      <c r="J229" s="127"/>
    </row>
    <row r="230" spans="3:10" ht="15" x14ac:dyDescent="0.25">
      <c r="C230" s="159"/>
      <c r="I230" s="1"/>
      <c r="J230" s="127"/>
    </row>
    <row r="231" spans="3:10" ht="15" x14ac:dyDescent="0.25">
      <c r="C231" s="159"/>
      <c r="I231" s="1"/>
      <c r="J231" s="127"/>
    </row>
    <row r="232" spans="3:10" ht="15" x14ac:dyDescent="0.25">
      <c r="C232" s="159"/>
      <c r="I232" s="1"/>
      <c r="J232" s="127"/>
    </row>
    <row r="233" spans="3:10" ht="15" x14ac:dyDescent="0.25">
      <c r="C233" s="159"/>
      <c r="I233" s="1"/>
      <c r="J233" s="127"/>
    </row>
    <row r="234" spans="3:10" ht="15" x14ac:dyDescent="0.25">
      <c r="C234" s="159"/>
      <c r="I234" s="1"/>
      <c r="J234" s="127"/>
    </row>
    <row r="235" spans="3:10" ht="15" x14ac:dyDescent="0.25">
      <c r="C235" s="159"/>
      <c r="I235" s="1"/>
      <c r="J235" s="127"/>
    </row>
    <row r="236" spans="3:10" ht="15" x14ac:dyDescent="0.25">
      <c r="C236" s="159"/>
      <c r="I236" s="1"/>
      <c r="J236" s="127"/>
    </row>
    <row r="237" spans="3:10" ht="15" x14ac:dyDescent="0.25">
      <c r="C237" s="159"/>
      <c r="I237" s="1"/>
      <c r="J237" s="127"/>
    </row>
    <row r="238" spans="3:10" ht="15" x14ac:dyDescent="0.25">
      <c r="C238" s="159"/>
      <c r="I238" s="1"/>
      <c r="J238" s="127"/>
    </row>
    <row r="239" spans="3:10" ht="15" x14ac:dyDescent="0.25">
      <c r="C239" s="159"/>
      <c r="I239" s="1"/>
      <c r="J239" s="127"/>
    </row>
    <row r="240" spans="3:10" ht="15" x14ac:dyDescent="0.25">
      <c r="C240" s="159"/>
      <c r="I240" s="1"/>
      <c r="J240" s="127"/>
    </row>
    <row r="241" spans="3:10" ht="15" x14ac:dyDescent="0.25">
      <c r="C241" s="159"/>
      <c r="I241" s="1"/>
      <c r="J241" s="127"/>
    </row>
    <row r="242" spans="3:10" ht="15" x14ac:dyDescent="0.25">
      <c r="C242" s="159"/>
      <c r="I242" s="1"/>
      <c r="J242" s="127"/>
    </row>
    <row r="243" spans="3:10" ht="15" x14ac:dyDescent="0.25">
      <c r="C243" s="159"/>
      <c r="I243" s="1"/>
      <c r="J243" s="127"/>
    </row>
    <row r="244" spans="3:10" ht="15" x14ac:dyDescent="0.25">
      <c r="C244" s="159"/>
      <c r="I244" s="1"/>
      <c r="J244" s="127"/>
    </row>
    <row r="245" spans="3:10" ht="15" x14ac:dyDescent="0.25">
      <c r="C245" s="159"/>
      <c r="I245" s="1"/>
      <c r="J245" s="127"/>
    </row>
    <row r="246" spans="3:10" ht="15" x14ac:dyDescent="0.25">
      <c r="C246" s="159"/>
      <c r="I246" s="1"/>
      <c r="J246" s="127"/>
    </row>
    <row r="247" spans="3:10" ht="15" x14ac:dyDescent="0.25">
      <c r="C247" s="159"/>
      <c r="I247" s="1"/>
      <c r="J247" s="127"/>
    </row>
    <row r="248" spans="3:10" ht="15" x14ac:dyDescent="0.25">
      <c r="C248" s="159"/>
      <c r="I248" s="1"/>
      <c r="J248" s="127"/>
    </row>
    <row r="249" spans="3:10" ht="15" x14ac:dyDescent="0.25">
      <c r="C249" s="159"/>
      <c r="I249" s="1"/>
      <c r="J249" s="127"/>
    </row>
    <row r="250" spans="3:10" ht="15" x14ac:dyDescent="0.25">
      <c r="C250" s="159"/>
      <c r="I250" s="1"/>
      <c r="J250" s="127"/>
    </row>
    <row r="251" spans="3:10" ht="15" x14ac:dyDescent="0.25">
      <c r="C251" s="159"/>
      <c r="I251" s="1"/>
      <c r="J251" s="127"/>
    </row>
    <row r="252" spans="3:10" ht="15" x14ac:dyDescent="0.25">
      <c r="C252" s="159"/>
      <c r="I252" s="1"/>
      <c r="J252" s="127"/>
    </row>
    <row r="253" spans="3:10" ht="15" x14ac:dyDescent="0.25">
      <c r="C253" s="159"/>
      <c r="I253" s="1"/>
      <c r="J253" s="127"/>
    </row>
    <row r="254" spans="3:10" ht="15" x14ac:dyDescent="0.25">
      <c r="C254" s="159"/>
      <c r="I254" s="1"/>
      <c r="J254" s="127"/>
    </row>
    <row r="255" spans="3:10" ht="15" x14ac:dyDescent="0.25">
      <c r="C255" s="159"/>
      <c r="I255" s="1"/>
      <c r="J255" s="127"/>
    </row>
    <row r="256" spans="3:10" ht="15" x14ac:dyDescent="0.25">
      <c r="C256" s="159"/>
      <c r="I256" s="1"/>
      <c r="J256" s="127"/>
    </row>
    <row r="257" spans="3:10" ht="15" x14ac:dyDescent="0.25">
      <c r="C257" s="159"/>
      <c r="I257" s="1"/>
      <c r="J257" s="127"/>
    </row>
    <row r="258" spans="3:10" ht="15" x14ac:dyDescent="0.25">
      <c r="C258" s="159"/>
      <c r="I258" s="1"/>
      <c r="J258" s="127"/>
    </row>
    <row r="259" spans="3:10" ht="15" x14ac:dyDescent="0.25">
      <c r="C259" s="159"/>
      <c r="I259" s="1"/>
      <c r="J259" s="127"/>
    </row>
    <row r="260" spans="3:10" ht="15" x14ac:dyDescent="0.25">
      <c r="C260" s="159"/>
      <c r="I260" s="1"/>
      <c r="J260" s="127"/>
    </row>
    <row r="261" spans="3:10" ht="15" x14ac:dyDescent="0.25">
      <c r="C261" s="159"/>
      <c r="I261" s="1"/>
      <c r="J261" s="127"/>
    </row>
    <row r="262" spans="3:10" ht="15" x14ac:dyDescent="0.25">
      <c r="C262" s="159"/>
      <c r="I262" s="1"/>
      <c r="J262" s="127"/>
    </row>
    <row r="263" spans="3:10" ht="15" x14ac:dyDescent="0.25">
      <c r="C263" s="159"/>
      <c r="I263" s="1"/>
      <c r="J263" s="127"/>
    </row>
    <row r="264" spans="3:10" ht="15" x14ac:dyDescent="0.25">
      <c r="C264" s="159"/>
      <c r="I264" s="1"/>
      <c r="J264" s="127"/>
    </row>
    <row r="265" spans="3:10" ht="15" x14ac:dyDescent="0.25">
      <c r="C265" s="159"/>
      <c r="I265" s="1"/>
      <c r="J265" s="127"/>
    </row>
    <row r="266" spans="3:10" ht="15" x14ac:dyDescent="0.25">
      <c r="C266" s="159"/>
      <c r="I266" s="1"/>
      <c r="J266" s="127"/>
    </row>
    <row r="267" spans="3:10" ht="15" x14ac:dyDescent="0.25">
      <c r="C267" s="159"/>
      <c r="I267" s="1"/>
      <c r="J267" s="127"/>
    </row>
    <row r="268" spans="3:10" ht="15" x14ac:dyDescent="0.25">
      <c r="C268" s="159"/>
      <c r="I268" s="1"/>
      <c r="J268" s="127"/>
    </row>
    <row r="269" spans="3:10" ht="15" x14ac:dyDescent="0.25">
      <c r="C269" s="159"/>
      <c r="I269" s="1"/>
      <c r="J269" s="127"/>
    </row>
    <row r="270" spans="3:10" ht="15" x14ac:dyDescent="0.25">
      <c r="C270" s="159"/>
      <c r="I270" s="1"/>
      <c r="J270" s="127"/>
    </row>
    <row r="271" spans="3:10" ht="15" x14ac:dyDescent="0.25">
      <c r="C271" s="159"/>
      <c r="I271" s="1"/>
      <c r="J271" s="127"/>
    </row>
    <row r="272" spans="3:10" ht="15" x14ac:dyDescent="0.25">
      <c r="C272" s="159"/>
      <c r="I272" s="1"/>
      <c r="J272" s="127"/>
    </row>
    <row r="273" spans="3:10" ht="15" x14ac:dyDescent="0.25">
      <c r="C273" s="159"/>
      <c r="I273" s="1"/>
      <c r="J273" s="127"/>
    </row>
    <row r="274" spans="3:10" ht="15" x14ac:dyDescent="0.25">
      <c r="C274" s="159"/>
      <c r="I274" s="1"/>
      <c r="J274" s="127"/>
    </row>
    <row r="275" spans="3:10" ht="15" x14ac:dyDescent="0.25">
      <c r="C275" s="159"/>
      <c r="I275" s="1"/>
      <c r="J275" s="127"/>
    </row>
    <row r="276" spans="3:10" ht="15" x14ac:dyDescent="0.25">
      <c r="C276" s="159"/>
      <c r="I276" s="1"/>
      <c r="J276" s="127"/>
    </row>
    <row r="277" spans="3:10" ht="15" x14ac:dyDescent="0.25">
      <c r="C277" s="159"/>
      <c r="I277" s="1"/>
      <c r="J277" s="127"/>
    </row>
    <row r="278" spans="3:10" ht="15" x14ac:dyDescent="0.25">
      <c r="C278" s="159"/>
      <c r="I278" s="1"/>
      <c r="J278" s="127"/>
    </row>
    <row r="279" spans="3:10" ht="15" x14ac:dyDescent="0.25">
      <c r="C279" s="159"/>
      <c r="I279" s="1"/>
      <c r="J279" s="127"/>
    </row>
    <row r="280" spans="3:10" ht="15" x14ac:dyDescent="0.25">
      <c r="C280" s="159"/>
      <c r="I280" s="1"/>
      <c r="J280" s="127"/>
    </row>
    <row r="281" spans="3:10" ht="15" x14ac:dyDescent="0.25">
      <c r="C281" s="159"/>
      <c r="I281" s="1"/>
      <c r="J281" s="127"/>
    </row>
    <row r="282" spans="3:10" ht="15" x14ac:dyDescent="0.25">
      <c r="C282" s="159"/>
      <c r="I282" s="1"/>
      <c r="J282" s="127"/>
    </row>
    <row r="283" spans="3:10" ht="15" x14ac:dyDescent="0.25">
      <c r="C283" s="159"/>
      <c r="I283" s="1"/>
      <c r="J283" s="127"/>
    </row>
    <row r="284" spans="3:10" ht="15" x14ac:dyDescent="0.25">
      <c r="C284" s="159"/>
      <c r="I284" s="1"/>
      <c r="J284" s="127"/>
    </row>
    <row r="285" spans="3:10" ht="15" x14ac:dyDescent="0.25">
      <c r="C285" s="159"/>
      <c r="I285" s="1"/>
      <c r="J285" s="127"/>
    </row>
    <row r="286" spans="3:10" ht="15" x14ac:dyDescent="0.25">
      <c r="C286" s="159"/>
      <c r="I286" s="1"/>
      <c r="J286" s="127"/>
    </row>
    <row r="287" spans="3:10" ht="15" x14ac:dyDescent="0.25">
      <c r="C287" s="159"/>
      <c r="I287" s="1"/>
      <c r="J287" s="127"/>
    </row>
    <row r="288" spans="3:10" ht="15" x14ac:dyDescent="0.25">
      <c r="C288" s="159"/>
      <c r="I288" s="1"/>
      <c r="J288" s="127"/>
    </row>
    <row r="289" spans="3:10" ht="15" x14ac:dyDescent="0.25">
      <c r="C289" s="159"/>
      <c r="I289" s="1"/>
      <c r="J289" s="127"/>
    </row>
    <row r="290" spans="3:10" ht="15" x14ac:dyDescent="0.25">
      <c r="C290" s="159"/>
      <c r="I290" s="1"/>
      <c r="J290" s="127"/>
    </row>
    <row r="291" spans="3:10" ht="15" x14ac:dyDescent="0.25">
      <c r="C291" s="159"/>
      <c r="I291" s="1"/>
      <c r="J291" s="127"/>
    </row>
    <row r="292" spans="3:10" ht="15" x14ac:dyDescent="0.25">
      <c r="C292" s="159"/>
      <c r="I292" s="1"/>
      <c r="J292" s="127"/>
    </row>
    <row r="293" spans="3:10" ht="15" x14ac:dyDescent="0.25">
      <c r="C293" s="159"/>
      <c r="I293" s="1"/>
      <c r="J293" s="127"/>
    </row>
    <row r="294" spans="3:10" ht="15" x14ac:dyDescent="0.25">
      <c r="C294" s="159"/>
      <c r="I294" s="1"/>
      <c r="J294" s="127"/>
    </row>
    <row r="295" spans="3:10" ht="15" x14ac:dyDescent="0.25">
      <c r="C295" s="159"/>
      <c r="I295" s="1"/>
      <c r="J295" s="127"/>
    </row>
    <row r="296" spans="3:10" ht="15" x14ac:dyDescent="0.25">
      <c r="C296" s="159"/>
      <c r="I296" s="1"/>
      <c r="J296" s="127"/>
    </row>
    <row r="297" spans="3:10" ht="15" x14ac:dyDescent="0.25">
      <c r="C297" s="159"/>
      <c r="I297" s="1"/>
      <c r="J297" s="127"/>
    </row>
    <row r="298" spans="3:10" ht="15" x14ac:dyDescent="0.25">
      <c r="C298" s="159"/>
      <c r="I298" s="1"/>
      <c r="J298" s="127"/>
    </row>
    <row r="299" spans="3:10" ht="15" x14ac:dyDescent="0.25">
      <c r="C299" s="159"/>
      <c r="I299" s="1"/>
      <c r="J299" s="127"/>
    </row>
    <row r="300" spans="3:10" ht="15" x14ac:dyDescent="0.25">
      <c r="C300" s="159"/>
      <c r="I300" s="1"/>
      <c r="J300" s="127"/>
    </row>
    <row r="301" spans="3:10" ht="15" x14ac:dyDescent="0.25">
      <c r="C301" s="159"/>
      <c r="I301" s="1"/>
      <c r="J301" s="127"/>
    </row>
    <row r="302" spans="3:10" ht="15" x14ac:dyDescent="0.25">
      <c r="C302" s="159"/>
      <c r="I302" s="1"/>
      <c r="J302" s="127"/>
    </row>
    <row r="303" spans="3:10" ht="15" x14ac:dyDescent="0.25">
      <c r="C303" s="159"/>
      <c r="I303" s="1"/>
      <c r="J303" s="127"/>
    </row>
    <row r="304" spans="3:10" ht="15" x14ac:dyDescent="0.25">
      <c r="C304" s="159"/>
      <c r="I304" s="1"/>
      <c r="J304" s="127"/>
    </row>
    <row r="305" spans="3:10" ht="15" x14ac:dyDescent="0.25">
      <c r="C305" s="159"/>
      <c r="I305" s="1"/>
      <c r="J305" s="127"/>
    </row>
    <row r="306" spans="3:10" ht="15" x14ac:dyDescent="0.25">
      <c r="C306" s="159"/>
      <c r="I306" s="1"/>
      <c r="J306" s="127"/>
    </row>
    <row r="307" spans="3:10" ht="15" x14ac:dyDescent="0.25">
      <c r="C307" s="159"/>
      <c r="I307" s="1"/>
      <c r="J307" s="127"/>
    </row>
    <row r="308" spans="3:10" ht="15" x14ac:dyDescent="0.25">
      <c r="C308" s="159"/>
      <c r="I308" s="1"/>
      <c r="J308" s="127"/>
    </row>
    <row r="309" spans="3:10" ht="15" x14ac:dyDescent="0.25">
      <c r="C309" s="159"/>
      <c r="I309" s="1"/>
      <c r="J309" s="127"/>
    </row>
    <row r="310" spans="3:10" ht="15" x14ac:dyDescent="0.25">
      <c r="C310" s="159"/>
      <c r="I310" s="1"/>
      <c r="J310" s="127"/>
    </row>
    <row r="311" spans="3:10" ht="15" x14ac:dyDescent="0.25">
      <c r="C311" s="159"/>
      <c r="I311" s="1"/>
      <c r="J311" s="127"/>
    </row>
    <row r="312" spans="3:10" ht="15" x14ac:dyDescent="0.25">
      <c r="C312" s="159"/>
      <c r="I312" s="1"/>
      <c r="J312" s="127"/>
    </row>
    <row r="313" spans="3:10" ht="15" x14ac:dyDescent="0.25">
      <c r="C313" s="159"/>
      <c r="I313" s="1"/>
      <c r="J313" s="127"/>
    </row>
    <row r="314" spans="3:10" ht="15" x14ac:dyDescent="0.25">
      <c r="C314" s="159"/>
      <c r="I314" s="1"/>
      <c r="J314" s="127"/>
    </row>
    <row r="315" spans="3:10" ht="15" x14ac:dyDescent="0.25">
      <c r="C315" s="159"/>
      <c r="I315" s="1"/>
      <c r="J315" s="127"/>
    </row>
    <row r="316" spans="3:10" ht="15" x14ac:dyDescent="0.25">
      <c r="C316" s="159"/>
      <c r="I316" s="1"/>
      <c r="J316" s="127"/>
    </row>
    <row r="317" spans="3:10" ht="15" x14ac:dyDescent="0.25">
      <c r="C317" s="159"/>
      <c r="I317" s="1"/>
      <c r="J317" s="127"/>
    </row>
    <row r="318" spans="3:10" ht="15" x14ac:dyDescent="0.25">
      <c r="C318" s="159"/>
      <c r="I318" s="1"/>
      <c r="J318" s="127"/>
    </row>
    <row r="319" spans="3:10" ht="15" x14ac:dyDescent="0.25">
      <c r="C319" s="159"/>
      <c r="I319" s="1"/>
      <c r="J319" s="127"/>
    </row>
    <row r="320" spans="3:10" ht="15" x14ac:dyDescent="0.25">
      <c r="C320" s="159"/>
      <c r="I320" s="1"/>
      <c r="J320" s="127"/>
    </row>
    <row r="321" spans="3:10" ht="15" x14ac:dyDescent="0.25">
      <c r="C321" s="159"/>
      <c r="I321" s="1"/>
      <c r="J321" s="127"/>
    </row>
    <row r="322" spans="3:10" ht="15" x14ac:dyDescent="0.25">
      <c r="C322" s="159"/>
      <c r="I322" s="1"/>
      <c r="J322" s="127"/>
    </row>
    <row r="323" spans="3:10" ht="15" x14ac:dyDescent="0.25">
      <c r="C323" s="159"/>
      <c r="I323" s="1"/>
      <c r="J323" s="127"/>
    </row>
    <row r="324" spans="3:10" ht="15" x14ac:dyDescent="0.25">
      <c r="C324" s="159"/>
      <c r="I324" s="1"/>
      <c r="J324" s="127"/>
    </row>
    <row r="325" spans="3:10" ht="15" x14ac:dyDescent="0.25">
      <c r="C325" s="159"/>
      <c r="I325" s="1"/>
      <c r="J325" s="127"/>
    </row>
    <row r="326" spans="3:10" ht="15" x14ac:dyDescent="0.25">
      <c r="C326" s="159"/>
      <c r="I326" s="1"/>
      <c r="J326" s="127"/>
    </row>
    <row r="327" spans="3:10" ht="15" x14ac:dyDescent="0.25">
      <c r="C327" s="159"/>
      <c r="I327" s="1"/>
      <c r="J327" s="127"/>
    </row>
    <row r="328" spans="3:10" ht="15" x14ac:dyDescent="0.25">
      <c r="C328" s="159"/>
      <c r="I328" s="1"/>
      <c r="J328" s="127"/>
    </row>
    <row r="329" spans="3:10" ht="15" x14ac:dyDescent="0.25">
      <c r="C329" s="159"/>
      <c r="I329" s="1"/>
      <c r="J329" s="127"/>
    </row>
    <row r="330" spans="3:10" ht="15" x14ac:dyDescent="0.25">
      <c r="C330" s="159"/>
      <c r="I330" s="1"/>
      <c r="J330" s="127"/>
    </row>
    <row r="331" spans="3:10" ht="15" x14ac:dyDescent="0.25">
      <c r="C331" s="159"/>
      <c r="I331" s="1"/>
      <c r="J331" s="127"/>
    </row>
    <row r="332" spans="3:10" ht="15" x14ac:dyDescent="0.25">
      <c r="C332" s="159"/>
      <c r="I332" s="1"/>
      <c r="J332" s="127"/>
    </row>
    <row r="333" spans="3:10" ht="15" x14ac:dyDescent="0.25">
      <c r="C333" s="159"/>
      <c r="I333" s="1"/>
      <c r="J333" s="127"/>
    </row>
    <row r="334" spans="3:10" ht="15" x14ac:dyDescent="0.25">
      <c r="C334" s="159"/>
      <c r="I334" s="1"/>
      <c r="J334" s="127"/>
    </row>
    <row r="335" spans="3:10" ht="15" x14ac:dyDescent="0.25">
      <c r="C335" s="159"/>
      <c r="I335" s="1"/>
      <c r="J335" s="127"/>
    </row>
    <row r="336" spans="3:10" ht="15" x14ac:dyDescent="0.25">
      <c r="C336" s="159"/>
      <c r="I336" s="1"/>
      <c r="J336" s="127"/>
    </row>
    <row r="337" spans="3:10" ht="15" x14ac:dyDescent="0.25">
      <c r="C337" s="159"/>
      <c r="I337" s="1"/>
      <c r="J337" s="127"/>
    </row>
    <row r="338" spans="3:10" ht="15" x14ac:dyDescent="0.25">
      <c r="C338" s="159"/>
      <c r="I338" s="1"/>
      <c r="J338" s="127"/>
    </row>
    <row r="339" spans="3:10" ht="15" x14ac:dyDescent="0.25">
      <c r="C339" s="159"/>
      <c r="I339" s="1"/>
      <c r="J339" s="127"/>
    </row>
    <row r="340" spans="3:10" ht="15" x14ac:dyDescent="0.25">
      <c r="C340" s="159"/>
      <c r="I340" s="1"/>
      <c r="J340" s="127"/>
    </row>
    <row r="341" spans="3:10" ht="15" x14ac:dyDescent="0.25">
      <c r="C341" s="159"/>
      <c r="I341" s="1"/>
      <c r="J341" s="127"/>
    </row>
    <row r="342" spans="3:10" ht="15" x14ac:dyDescent="0.25">
      <c r="C342" s="159"/>
      <c r="I342" s="1"/>
      <c r="J342" s="127"/>
    </row>
    <row r="343" spans="3:10" ht="15" x14ac:dyDescent="0.25">
      <c r="C343" s="159"/>
      <c r="I343" s="1"/>
      <c r="J343" s="127"/>
    </row>
    <row r="344" spans="3:10" ht="15" x14ac:dyDescent="0.25">
      <c r="C344" s="159"/>
      <c r="I344" s="1"/>
      <c r="J344" s="127"/>
    </row>
    <row r="345" spans="3:10" ht="15" x14ac:dyDescent="0.25">
      <c r="C345" s="159"/>
      <c r="I345" s="1"/>
      <c r="J345" s="127"/>
    </row>
    <row r="346" spans="3:10" ht="15" x14ac:dyDescent="0.25">
      <c r="C346" s="159"/>
      <c r="I346" s="1"/>
      <c r="J346" s="127"/>
    </row>
    <row r="347" spans="3:10" ht="15" x14ac:dyDescent="0.25">
      <c r="C347" s="159"/>
      <c r="I347" s="1"/>
      <c r="J347" s="127"/>
    </row>
    <row r="348" spans="3:10" ht="15" x14ac:dyDescent="0.25">
      <c r="C348" s="159"/>
      <c r="I348" s="1"/>
      <c r="J348" s="127"/>
    </row>
    <row r="349" spans="3:10" ht="15" x14ac:dyDescent="0.25">
      <c r="C349" s="159"/>
      <c r="I349" s="1"/>
      <c r="J349" s="127"/>
    </row>
    <row r="350" spans="3:10" ht="15" x14ac:dyDescent="0.25">
      <c r="C350" s="159"/>
      <c r="I350" s="1"/>
      <c r="J350" s="127"/>
    </row>
    <row r="351" spans="3:10" ht="15" x14ac:dyDescent="0.25">
      <c r="C351" s="159"/>
      <c r="I351" s="1"/>
      <c r="J351" s="127"/>
    </row>
    <row r="352" spans="3:10" ht="15" x14ac:dyDescent="0.25">
      <c r="C352" s="159"/>
      <c r="I352" s="1"/>
      <c r="J352" s="127"/>
    </row>
    <row r="353" spans="3:10" ht="15" x14ac:dyDescent="0.25">
      <c r="C353" s="159"/>
      <c r="I353" s="1"/>
      <c r="J353" s="127"/>
    </row>
    <row r="354" spans="3:10" ht="15" x14ac:dyDescent="0.25">
      <c r="C354" s="159"/>
      <c r="I354" s="1"/>
      <c r="J354" s="127"/>
    </row>
    <row r="355" spans="3:10" ht="15" x14ac:dyDescent="0.25">
      <c r="C355" s="159"/>
      <c r="I355" s="1"/>
      <c r="J355" s="127"/>
    </row>
    <row r="356" spans="3:10" ht="15" x14ac:dyDescent="0.25">
      <c r="C356" s="159"/>
      <c r="I356" s="1"/>
      <c r="J356" s="127"/>
    </row>
    <row r="357" spans="3:10" ht="15" x14ac:dyDescent="0.25">
      <c r="C357" s="159"/>
      <c r="I357" s="1"/>
      <c r="J357" s="127"/>
    </row>
    <row r="358" spans="3:10" ht="15" x14ac:dyDescent="0.25">
      <c r="C358" s="159"/>
      <c r="I358" s="1"/>
      <c r="J358" s="127"/>
    </row>
    <row r="359" spans="3:10" ht="15" x14ac:dyDescent="0.25">
      <c r="C359" s="159"/>
      <c r="I359" s="1"/>
      <c r="J359" s="127"/>
    </row>
    <row r="360" spans="3:10" ht="15" x14ac:dyDescent="0.25">
      <c r="C360" s="159"/>
      <c r="I360" s="1"/>
      <c r="J360" s="127"/>
    </row>
    <row r="361" spans="3:10" ht="15" x14ac:dyDescent="0.25">
      <c r="C361" s="159"/>
      <c r="I361" s="1"/>
      <c r="J361" s="127"/>
    </row>
    <row r="362" spans="3:10" ht="15" x14ac:dyDescent="0.25">
      <c r="C362" s="159"/>
      <c r="I362" s="1"/>
      <c r="J362" s="127"/>
    </row>
    <row r="363" spans="3:10" ht="15" x14ac:dyDescent="0.25">
      <c r="C363" s="159"/>
      <c r="I363" s="1"/>
      <c r="J363" s="127"/>
    </row>
    <row r="364" spans="3:10" ht="15" x14ac:dyDescent="0.25">
      <c r="C364" s="159"/>
      <c r="I364" s="1"/>
      <c r="J364" s="127"/>
    </row>
    <row r="365" spans="3:10" ht="15" x14ac:dyDescent="0.25">
      <c r="C365" s="159"/>
      <c r="I365" s="1"/>
      <c r="J365" s="127"/>
    </row>
    <row r="366" spans="3:10" ht="15" x14ac:dyDescent="0.25">
      <c r="C366" s="159"/>
      <c r="I366" s="1"/>
      <c r="J366" s="127"/>
    </row>
    <row r="367" spans="3:10" ht="15" x14ac:dyDescent="0.25">
      <c r="C367" s="159"/>
      <c r="I367" s="1"/>
      <c r="J367" s="127"/>
    </row>
    <row r="368" spans="3:10" ht="15" x14ac:dyDescent="0.25">
      <c r="C368" s="159"/>
      <c r="I368" s="1"/>
      <c r="J368" s="127"/>
    </row>
    <row r="369" spans="3:10" ht="15" x14ac:dyDescent="0.25">
      <c r="C369" s="159"/>
      <c r="I369" s="1"/>
      <c r="J369" s="127"/>
    </row>
    <row r="370" spans="3:10" ht="15" x14ac:dyDescent="0.25">
      <c r="C370" s="159"/>
      <c r="I370" s="1"/>
      <c r="J370" s="127"/>
    </row>
    <row r="371" spans="3:10" ht="15" x14ac:dyDescent="0.25">
      <c r="C371" s="159"/>
      <c r="I371" s="1"/>
      <c r="J371" s="127"/>
    </row>
    <row r="372" spans="3:10" ht="15" x14ac:dyDescent="0.25">
      <c r="C372" s="159"/>
      <c r="I372" s="1"/>
      <c r="J372" s="127"/>
    </row>
    <row r="373" spans="3:10" ht="15" x14ac:dyDescent="0.25">
      <c r="C373" s="159"/>
      <c r="I373" s="1"/>
      <c r="J373" s="127"/>
    </row>
    <row r="374" spans="3:10" ht="15" x14ac:dyDescent="0.25">
      <c r="C374" s="159"/>
      <c r="I374" s="1"/>
      <c r="J374" s="127"/>
    </row>
    <row r="375" spans="3:10" ht="15" x14ac:dyDescent="0.25">
      <c r="C375" s="159"/>
      <c r="I375" s="1"/>
      <c r="J375" s="127"/>
    </row>
    <row r="376" spans="3:10" ht="15" x14ac:dyDescent="0.25">
      <c r="C376" s="159"/>
      <c r="I376" s="1"/>
      <c r="J376" s="127"/>
    </row>
    <row r="377" spans="3:10" ht="15" x14ac:dyDescent="0.25">
      <c r="C377" s="159"/>
      <c r="I377" s="1"/>
      <c r="J377" s="127"/>
    </row>
    <row r="378" spans="3:10" ht="15" x14ac:dyDescent="0.25">
      <c r="C378" s="159"/>
      <c r="I378" s="1"/>
      <c r="J378" s="127"/>
    </row>
    <row r="379" spans="3:10" ht="15" x14ac:dyDescent="0.25">
      <c r="C379" s="159"/>
      <c r="I379" s="1"/>
      <c r="J379" s="127"/>
    </row>
    <row r="380" spans="3:10" ht="15" x14ac:dyDescent="0.25">
      <c r="C380" s="159"/>
      <c r="I380" s="1"/>
      <c r="J380" s="127"/>
    </row>
    <row r="381" spans="3:10" ht="15" x14ac:dyDescent="0.25">
      <c r="C381" s="159"/>
      <c r="I381" s="1"/>
      <c r="J381" s="127"/>
    </row>
    <row r="382" spans="3:10" ht="15" x14ac:dyDescent="0.25">
      <c r="C382" s="159"/>
      <c r="I382" s="1"/>
      <c r="J382" s="127"/>
    </row>
    <row r="383" spans="3:10" ht="15" x14ac:dyDescent="0.25">
      <c r="C383" s="159"/>
      <c r="I383" s="1"/>
      <c r="J383" s="127"/>
    </row>
    <row r="384" spans="3:10" ht="15" x14ac:dyDescent="0.25">
      <c r="C384" s="159"/>
      <c r="I384" s="1"/>
      <c r="J384" s="127"/>
    </row>
    <row r="385" spans="3:10" ht="15" x14ac:dyDescent="0.25">
      <c r="C385" s="159"/>
      <c r="I385" s="1"/>
      <c r="J385" s="127"/>
    </row>
    <row r="386" spans="3:10" ht="15" x14ac:dyDescent="0.25">
      <c r="C386" s="159"/>
      <c r="I386" s="1"/>
      <c r="J386" s="127"/>
    </row>
    <row r="387" spans="3:10" ht="15" x14ac:dyDescent="0.25">
      <c r="C387" s="159"/>
      <c r="I387" s="1"/>
      <c r="J387" s="127"/>
    </row>
    <row r="388" spans="3:10" ht="15" x14ac:dyDescent="0.25">
      <c r="C388" s="159"/>
      <c r="I388" s="1"/>
      <c r="J388" s="127"/>
    </row>
    <row r="389" spans="3:10" ht="15" x14ac:dyDescent="0.25">
      <c r="C389" s="159"/>
      <c r="I389" s="1"/>
      <c r="J389" s="127"/>
    </row>
    <row r="390" spans="3:10" ht="15" x14ac:dyDescent="0.25">
      <c r="C390" s="159"/>
      <c r="I390" s="1"/>
      <c r="J390" s="127"/>
    </row>
    <row r="391" spans="3:10" ht="15" x14ac:dyDescent="0.25">
      <c r="C391" s="159"/>
      <c r="I391" s="1"/>
      <c r="J391" s="127"/>
    </row>
    <row r="392" spans="3:10" ht="15" x14ac:dyDescent="0.25">
      <c r="C392" s="159"/>
      <c r="I392" s="1"/>
      <c r="J392" s="127"/>
    </row>
    <row r="393" spans="3:10" ht="15" x14ac:dyDescent="0.25">
      <c r="C393" s="159"/>
      <c r="I393" s="1"/>
      <c r="J393" s="127"/>
    </row>
    <row r="394" spans="3:10" ht="15" x14ac:dyDescent="0.25">
      <c r="C394" s="159"/>
      <c r="I394" s="1"/>
      <c r="J394" s="127"/>
    </row>
    <row r="395" spans="3:10" ht="15" x14ac:dyDescent="0.25">
      <c r="C395" s="159"/>
      <c r="I395" s="1"/>
      <c r="J395" s="127"/>
    </row>
    <row r="396" spans="3:10" ht="15" x14ac:dyDescent="0.25">
      <c r="C396" s="159"/>
      <c r="I396" s="1"/>
      <c r="J396" s="127"/>
    </row>
    <row r="397" spans="3:10" ht="15" x14ac:dyDescent="0.25">
      <c r="C397" s="159"/>
      <c r="I397" s="1"/>
      <c r="J397" s="127"/>
    </row>
    <row r="398" spans="3:10" ht="15" x14ac:dyDescent="0.25">
      <c r="C398" s="159"/>
      <c r="I398" s="1"/>
      <c r="J398" s="127"/>
    </row>
    <row r="399" spans="3:10" ht="15" x14ac:dyDescent="0.25">
      <c r="C399" s="159"/>
      <c r="I399" s="1"/>
      <c r="J399" s="127"/>
    </row>
    <row r="400" spans="3:10" ht="15" x14ac:dyDescent="0.25">
      <c r="C400" s="159"/>
      <c r="I400" s="1"/>
      <c r="J400" s="127"/>
    </row>
    <row r="401" spans="3:10" ht="15" x14ac:dyDescent="0.25">
      <c r="C401" s="159"/>
      <c r="I401" s="1"/>
      <c r="J401" s="127"/>
    </row>
    <row r="402" spans="3:10" ht="15" x14ac:dyDescent="0.25">
      <c r="C402" s="159"/>
      <c r="I402" s="1"/>
      <c r="J402" s="127"/>
    </row>
    <row r="403" spans="3:10" ht="15" x14ac:dyDescent="0.25">
      <c r="C403" s="159"/>
      <c r="I403" s="1"/>
      <c r="J403" s="127"/>
    </row>
    <row r="404" spans="3:10" ht="15" x14ac:dyDescent="0.25">
      <c r="C404" s="159"/>
      <c r="I404" s="1"/>
      <c r="J404" s="127"/>
    </row>
    <row r="405" spans="3:10" ht="15" x14ac:dyDescent="0.25">
      <c r="C405" s="159"/>
      <c r="I405" s="1"/>
      <c r="J405" s="127"/>
    </row>
    <row r="406" spans="3:10" ht="15" x14ac:dyDescent="0.25">
      <c r="C406" s="159"/>
      <c r="I406" s="1"/>
      <c r="J406" s="127"/>
    </row>
    <row r="407" spans="3:10" ht="15" x14ac:dyDescent="0.25">
      <c r="C407" s="159"/>
      <c r="I407" s="1"/>
      <c r="J407" s="127"/>
    </row>
    <row r="408" spans="3:10" ht="15" x14ac:dyDescent="0.25">
      <c r="C408" s="159"/>
      <c r="I408" s="1"/>
      <c r="J408" s="127"/>
    </row>
    <row r="409" spans="3:10" ht="15" x14ac:dyDescent="0.25">
      <c r="C409" s="159"/>
      <c r="I409" s="1"/>
      <c r="J409" s="127"/>
    </row>
    <row r="410" spans="3:10" ht="15" x14ac:dyDescent="0.25">
      <c r="C410" s="159"/>
      <c r="I410" s="1"/>
      <c r="J410" s="127"/>
    </row>
    <row r="411" spans="3:10" ht="15" x14ac:dyDescent="0.25">
      <c r="C411" s="159"/>
      <c r="I411" s="1"/>
      <c r="J411" s="127"/>
    </row>
    <row r="412" spans="3:10" ht="15" x14ac:dyDescent="0.25">
      <c r="C412" s="159"/>
      <c r="I412" s="1"/>
      <c r="J412" s="127"/>
    </row>
    <row r="413" spans="3:10" ht="15" x14ac:dyDescent="0.25">
      <c r="C413" s="159"/>
      <c r="I413" s="1"/>
      <c r="J413" s="127"/>
    </row>
    <row r="414" spans="3:10" ht="15" x14ac:dyDescent="0.25">
      <c r="C414" s="159"/>
      <c r="I414" s="1"/>
      <c r="J414" s="127"/>
    </row>
    <row r="415" spans="3:10" ht="15" x14ac:dyDescent="0.25">
      <c r="C415" s="159"/>
      <c r="I415" s="1"/>
      <c r="J415" s="127"/>
    </row>
    <row r="416" spans="3:10" ht="15" x14ac:dyDescent="0.25">
      <c r="C416" s="159"/>
      <c r="I416" s="1"/>
      <c r="J416" s="127"/>
    </row>
    <row r="417" spans="3:10" ht="15" x14ac:dyDescent="0.25">
      <c r="C417" s="159"/>
      <c r="I417" s="1"/>
      <c r="J417" s="127"/>
    </row>
    <row r="418" spans="3:10" ht="15" x14ac:dyDescent="0.25">
      <c r="C418" s="159"/>
      <c r="I418" s="1"/>
      <c r="J418" s="127"/>
    </row>
    <row r="419" spans="3:10" ht="15" x14ac:dyDescent="0.25">
      <c r="C419" s="159"/>
      <c r="I419" s="1"/>
      <c r="J419" s="127"/>
    </row>
    <row r="420" spans="3:10" ht="15" x14ac:dyDescent="0.25">
      <c r="C420" s="159"/>
      <c r="I420" s="1"/>
      <c r="J420" s="127"/>
    </row>
    <row r="421" spans="3:10" ht="15" x14ac:dyDescent="0.25">
      <c r="C421" s="159"/>
      <c r="I421" s="1"/>
      <c r="J421" s="127"/>
    </row>
    <row r="422" spans="3:10" ht="15" x14ac:dyDescent="0.25">
      <c r="C422" s="159"/>
      <c r="I422" s="1"/>
      <c r="J422" s="127"/>
    </row>
    <row r="423" spans="3:10" ht="15" x14ac:dyDescent="0.25">
      <c r="C423" s="159"/>
      <c r="I423" s="1"/>
      <c r="J423" s="127"/>
    </row>
    <row r="424" spans="3:10" ht="15" x14ac:dyDescent="0.25">
      <c r="C424" s="159"/>
      <c r="I424" s="1"/>
      <c r="J424" s="127"/>
    </row>
    <row r="425" spans="3:10" ht="15" x14ac:dyDescent="0.25">
      <c r="C425" s="159"/>
      <c r="I425" s="1"/>
      <c r="J425" s="127"/>
    </row>
    <row r="426" spans="3:10" ht="15" x14ac:dyDescent="0.25">
      <c r="C426" s="159"/>
      <c r="I426" s="1"/>
      <c r="J426" s="127"/>
    </row>
    <row r="427" spans="3:10" ht="15" x14ac:dyDescent="0.25">
      <c r="C427" s="159"/>
      <c r="I427" s="1"/>
      <c r="J427" s="127"/>
    </row>
    <row r="428" spans="3:10" ht="15" x14ac:dyDescent="0.25">
      <c r="C428" s="159"/>
      <c r="I428" s="1"/>
      <c r="J428" s="127"/>
    </row>
    <row r="429" spans="3:10" ht="15" x14ac:dyDescent="0.25">
      <c r="C429" s="159"/>
      <c r="I429" s="1"/>
      <c r="J429" s="127"/>
    </row>
    <row r="430" spans="3:10" ht="15" x14ac:dyDescent="0.25">
      <c r="C430" s="159"/>
      <c r="I430" s="1"/>
      <c r="J430" s="127"/>
    </row>
    <row r="431" spans="3:10" ht="15" x14ac:dyDescent="0.25">
      <c r="C431" s="159"/>
      <c r="I431" s="1"/>
      <c r="J431" s="127"/>
    </row>
    <row r="432" spans="3:10" ht="15" x14ac:dyDescent="0.25">
      <c r="C432" s="159"/>
      <c r="I432" s="1"/>
      <c r="J432" s="127"/>
    </row>
    <row r="433" spans="3:10" ht="15" x14ac:dyDescent="0.25">
      <c r="C433" s="159"/>
      <c r="I433" s="1"/>
      <c r="J433" s="127"/>
    </row>
    <row r="434" spans="3:10" ht="15" x14ac:dyDescent="0.25">
      <c r="C434" s="159"/>
      <c r="I434" s="1"/>
      <c r="J434" s="127"/>
    </row>
    <row r="435" spans="3:10" ht="15" x14ac:dyDescent="0.25">
      <c r="C435" s="159"/>
      <c r="I435" s="1"/>
      <c r="J435" s="127"/>
    </row>
    <row r="436" spans="3:10" ht="15" x14ac:dyDescent="0.25">
      <c r="C436" s="159"/>
      <c r="I436" s="1"/>
      <c r="J436" s="127"/>
    </row>
    <row r="437" spans="3:10" ht="15" x14ac:dyDescent="0.25">
      <c r="C437" s="159"/>
      <c r="I437" s="1"/>
      <c r="J437" s="127"/>
    </row>
    <row r="438" spans="3:10" ht="15" x14ac:dyDescent="0.25">
      <c r="C438" s="159"/>
      <c r="I438" s="1"/>
      <c r="J438" s="127"/>
    </row>
    <row r="439" spans="3:10" ht="15" x14ac:dyDescent="0.25">
      <c r="C439" s="159"/>
      <c r="I439" s="1"/>
      <c r="J439" s="127"/>
    </row>
    <row r="440" spans="3:10" ht="15" x14ac:dyDescent="0.25">
      <c r="C440" s="159"/>
      <c r="I440" s="1"/>
      <c r="J440" s="127"/>
    </row>
    <row r="441" spans="3:10" ht="15" x14ac:dyDescent="0.25">
      <c r="C441" s="159"/>
      <c r="I441" s="1"/>
      <c r="J441" s="127"/>
    </row>
    <row r="442" spans="3:10" ht="15" x14ac:dyDescent="0.25">
      <c r="C442" s="159"/>
      <c r="I442" s="1"/>
      <c r="J442" s="127"/>
    </row>
    <row r="443" spans="3:10" ht="15" x14ac:dyDescent="0.25">
      <c r="C443" s="159"/>
      <c r="I443" s="1"/>
      <c r="J443" s="127"/>
    </row>
    <row r="444" spans="3:10" ht="15" x14ac:dyDescent="0.25">
      <c r="C444" s="159"/>
      <c r="I444" s="1"/>
      <c r="J444" s="127"/>
    </row>
    <row r="445" spans="3:10" ht="15" x14ac:dyDescent="0.25">
      <c r="C445" s="159"/>
      <c r="I445" s="1"/>
      <c r="J445" s="127"/>
    </row>
    <row r="446" spans="3:10" ht="15" x14ac:dyDescent="0.25">
      <c r="C446" s="159"/>
      <c r="I446" s="1"/>
      <c r="J446" s="127"/>
    </row>
    <row r="447" spans="3:10" ht="15" x14ac:dyDescent="0.25">
      <c r="C447" s="159"/>
      <c r="I447" s="1"/>
      <c r="J447" s="127"/>
    </row>
    <row r="448" spans="3:10" ht="15" x14ac:dyDescent="0.25">
      <c r="C448" s="159"/>
      <c r="I448" s="1"/>
      <c r="J448" s="127"/>
    </row>
    <row r="449" spans="3:10" ht="15" x14ac:dyDescent="0.25">
      <c r="C449" s="159"/>
      <c r="I449" s="1"/>
      <c r="J449" s="127"/>
    </row>
    <row r="450" spans="3:10" ht="15" x14ac:dyDescent="0.25">
      <c r="C450" s="159"/>
      <c r="I450" s="1"/>
      <c r="J450" s="127"/>
    </row>
    <row r="451" spans="3:10" ht="15" x14ac:dyDescent="0.25">
      <c r="C451" s="159"/>
      <c r="I451" s="1"/>
      <c r="J451" s="127"/>
    </row>
    <row r="452" spans="3:10" ht="15" x14ac:dyDescent="0.25">
      <c r="C452" s="159"/>
      <c r="I452" s="1"/>
      <c r="J452" s="127"/>
    </row>
    <row r="453" spans="3:10" ht="15" x14ac:dyDescent="0.25">
      <c r="C453" s="159"/>
      <c r="I453" s="1"/>
      <c r="J453" s="127"/>
    </row>
    <row r="454" spans="3:10" ht="15" x14ac:dyDescent="0.25">
      <c r="C454" s="159"/>
      <c r="I454" s="1"/>
      <c r="J454" s="127"/>
    </row>
    <row r="455" spans="3:10" ht="15" x14ac:dyDescent="0.25">
      <c r="C455" s="159"/>
      <c r="I455" s="1"/>
      <c r="J455" s="127"/>
    </row>
    <row r="456" spans="3:10" ht="15" x14ac:dyDescent="0.25">
      <c r="C456" s="159"/>
      <c r="I456" s="1"/>
      <c r="J456" s="127"/>
    </row>
    <row r="457" spans="3:10" ht="15" x14ac:dyDescent="0.25">
      <c r="C457" s="159"/>
      <c r="I457" s="1"/>
      <c r="J457" s="127"/>
    </row>
    <row r="458" spans="3:10" ht="15" x14ac:dyDescent="0.25">
      <c r="C458" s="159"/>
      <c r="I458" s="1"/>
      <c r="J458" s="127"/>
    </row>
    <row r="459" spans="3:10" ht="15" x14ac:dyDescent="0.25">
      <c r="C459" s="159"/>
      <c r="I459" s="1"/>
      <c r="J459" s="127"/>
    </row>
    <row r="460" spans="3:10" ht="15" x14ac:dyDescent="0.25">
      <c r="C460" s="159"/>
      <c r="I460" s="1"/>
      <c r="J460" s="127"/>
    </row>
    <row r="461" spans="3:10" ht="15" x14ac:dyDescent="0.25">
      <c r="C461" s="159"/>
      <c r="I461" s="1"/>
      <c r="J461" s="127"/>
    </row>
    <row r="462" spans="3:10" ht="15" x14ac:dyDescent="0.25">
      <c r="C462" s="159"/>
      <c r="I462" s="1"/>
      <c r="J462" s="127"/>
    </row>
    <row r="463" spans="3:10" ht="15" x14ac:dyDescent="0.25">
      <c r="C463" s="159"/>
      <c r="I463" s="1"/>
      <c r="J463" s="127"/>
    </row>
    <row r="464" spans="3:10" ht="15" x14ac:dyDescent="0.25">
      <c r="C464" s="159"/>
      <c r="I464" s="1"/>
      <c r="J464" s="127"/>
    </row>
    <row r="465" spans="3:10" ht="15" x14ac:dyDescent="0.25">
      <c r="C465" s="159"/>
      <c r="I465" s="1"/>
      <c r="J465" s="127"/>
    </row>
    <row r="466" spans="3:10" ht="15" x14ac:dyDescent="0.25">
      <c r="C466" s="159"/>
      <c r="I466" s="1"/>
      <c r="J466" s="127"/>
    </row>
    <row r="467" spans="3:10" ht="15" x14ac:dyDescent="0.25">
      <c r="C467" s="159"/>
      <c r="I467" s="1"/>
      <c r="J467" s="127"/>
    </row>
    <row r="468" spans="3:10" ht="15" x14ac:dyDescent="0.25">
      <c r="C468" s="159"/>
      <c r="I468" s="1"/>
      <c r="J468" s="127"/>
    </row>
    <row r="469" spans="3:10" ht="15" x14ac:dyDescent="0.25">
      <c r="C469" s="159"/>
      <c r="I469" s="1"/>
      <c r="J469" s="127"/>
    </row>
    <row r="470" spans="3:10" ht="15" x14ac:dyDescent="0.25">
      <c r="C470" s="159"/>
      <c r="I470" s="1"/>
      <c r="J470" s="127"/>
    </row>
    <row r="471" spans="3:10" ht="15" x14ac:dyDescent="0.25">
      <c r="C471" s="159"/>
      <c r="I471" s="1"/>
      <c r="J471" s="127"/>
    </row>
    <row r="472" spans="3:10" ht="15" x14ac:dyDescent="0.25">
      <c r="C472" s="159"/>
      <c r="I472" s="1"/>
      <c r="J472" s="127"/>
    </row>
    <row r="473" spans="3:10" ht="15" x14ac:dyDescent="0.25">
      <c r="C473" s="159"/>
      <c r="I473" s="1"/>
      <c r="J473" s="127"/>
    </row>
    <row r="474" spans="3:10" ht="15" x14ac:dyDescent="0.25">
      <c r="C474" s="159"/>
      <c r="I474" s="1"/>
      <c r="J474" s="127"/>
    </row>
    <row r="475" spans="3:10" ht="15" x14ac:dyDescent="0.25">
      <c r="C475" s="159"/>
      <c r="I475" s="1"/>
      <c r="J475" s="127"/>
    </row>
    <row r="476" spans="3:10" ht="15" x14ac:dyDescent="0.25">
      <c r="C476" s="159"/>
      <c r="I476" s="1"/>
      <c r="J476" s="127"/>
    </row>
    <row r="477" spans="3:10" ht="15" x14ac:dyDescent="0.25">
      <c r="C477" s="159"/>
      <c r="I477" s="1"/>
      <c r="J477" s="127"/>
    </row>
    <row r="478" spans="3:10" ht="15" x14ac:dyDescent="0.25">
      <c r="C478" s="159"/>
      <c r="I478" s="1"/>
      <c r="J478" s="127"/>
    </row>
    <row r="479" spans="3:10" ht="15" x14ac:dyDescent="0.25">
      <c r="C479" s="159"/>
      <c r="I479" s="1"/>
      <c r="J479" s="127"/>
    </row>
    <row r="480" spans="3:10" ht="15" x14ac:dyDescent="0.25">
      <c r="C480" s="159"/>
      <c r="I480" s="1"/>
      <c r="J480" s="127"/>
    </row>
    <row r="481" spans="3:10" ht="15" x14ac:dyDescent="0.25">
      <c r="C481" s="159"/>
      <c r="I481" s="1"/>
      <c r="J481" s="127"/>
    </row>
    <row r="482" spans="3:10" ht="15" x14ac:dyDescent="0.25">
      <c r="C482" s="159"/>
      <c r="I482" s="1"/>
      <c r="J482" s="127"/>
    </row>
    <row r="483" spans="3:10" ht="15" x14ac:dyDescent="0.25">
      <c r="C483" s="159"/>
      <c r="I483" s="1"/>
      <c r="J483" s="127"/>
    </row>
    <row r="484" spans="3:10" ht="15" x14ac:dyDescent="0.25">
      <c r="C484" s="159"/>
      <c r="I484" s="1"/>
      <c r="J484" s="127"/>
    </row>
    <row r="485" spans="3:10" ht="15" x14ac:dyDescent="0.25">
      <c r="C485" s="159"/>
      <c r="I485" s="1"/>
      <c r="J485" s="127"/>
    </row>
    <row r="486" spans="3:10" ht="15" x14ac:dyDescent="0.25">
      <c r="C486" s="159"/>
      <c r="I486" s="1"/>
      <c r="J486" s="127"/>
    </row>
    <row r="487" spans="3:10" ht="15" x14ac:dyDescent="0.25">
      <c r="C487" s="159"/>
      <c r="I487" s="1"/>
      <c r="J487" s="127"/>
    </row>
    <row r="488" spans="3:10" ht="15" x14ac:dyDescent="0.25">
      <c r="C488" s="159"/>
      <c r="I488" s="1"/>
      <c r="J488" s="127"/>
    </row>
    <row r="489" spans="3:10" ht="15" x14ac:dyDescent="0.25">
      <c r="C489" s="159"/>
      <c r="I489" s="1"/>
      <c r="J489" s="127"/>
    </row>
    <row r="490" spans="3:10" ht="15" x14ac:dyDescent="0.25">
      <c r="C490" s="159"/>
      <c r="I490" s="1"/>
      <c r="J490" s="127"/>
    </row>
    <row r="491" spans="3:10" ht="15" x14ac:dyDescent="0.25">
      <c r="C491" s="159"/>
      <c r="I491" s="1"/>
      <c r="J491" s="127"/>
    </row>
    <row r="492" spans="3:10" ht="15" x14ac:dyDescent="0.25">
      <c r="C492" s="159"/>
      <c r="I492" s="1"/>
      <c r="J492" s="127"/>
    </row>
    <row r="493" spans="3:10" ht="15" x14ac:dyDescent="0.25">
      <c r="C493" s="159"/>
      <c r="I493" s="1"/>
      <c r="J493" s="127"/>
    </row>
    <row r="494" spans="3:10" ht="15" x14ac:dyDescent="0.25">
      <c r="C494" s="159"/>
      <c r="I494" s="1"/>
      <c r="J494" s="127"/>
    </row>
    <row r="495" spans="3:10" ht="15" x14ac:dyDescent="0.25">
      <c r="C495" s="159"/>
      <c r="I495" s="1"/>
      <c r="J495" s="127"/>
    </row>
    <row r="496" spans="3:10" ht="15" x14ac:dyDescent="0.25">
      <c r="C496" s="159"/>
      <c r="I496" s="1"/>
      <c r="J496" s="127"/>
    </row>
    <row r="497" spans="3:10" ht="15" x14ac:dyDescent="0.25">
      <c r="C497" s="159"/>
      <c r="I497" s="1"/>
      <c r="J497" s="127"/>
    </row>
    <row r="498" spans="3:10" ht="15" x14ac:dyDescent="0.25">
      <c r="C498" s="159"/>
      <c r="I498" s="1"/>
      <c r="J498" s="127"/>
    </row>
    <row r="499" spans="3:10" ht="15" x14ac:dyDescent="0.25">
      <c r="C499" s="159"/>
      <c r="I499" s="1"/>
      <c r="J499" s="127"/>
    </row>
    <row r="500" spans="3:10" ht="15" x14ac:dyDescent="0.25">
      <c r="C500" s="159"/>
      <c r="I500" s="1"/>
      <c r="J500" s="127"/>
    </row>
    <row r="501" spans="3:10" ht="15" x14ac:dyDescent="0.25">
      <c r="C501" s="159"/>
      <c r="I501" s="1"/>
      <c r="J501" s="127"/>
    </row>
    <row r="502" spans="3:10" ht="15" x14ac:dyDescent="0.25">
      <c r="C502" s="159"/>
      <c r="I502" s="1"/>
      <c r="J502" s="127"/>
    </row>
    <row r="503" spans="3:10" ht="15" x14ac:dyDescent="0.25">
      <c r="C503" s="159"/>
      <c r="I503" s="1"/>
      <c r="J503" s="127"/>
    </row>
    <row r="504" spans="3:10" ht="15" x14ac:dyDescent="0.25">
      <c r="C504" s="159"/>
      <c r="I504" s="1"/>
      <c r="J504" s="127"/>
    </row>
    <row r="505" spans="3:10" ht="15" x14ac:dyDescent="0.25">
      <c r="C505" s="159"/>
      <c r="I505" s="1"/>
      <c r="J505" s="127"/>
    </row>
    <row r="506" spans="3:10" ht="15" x14ac:dyDescent="0.25">
      <c r="C506" s="159"/>
      <c r="I506" s="1"/>
      <c r="J506" s="127"/>
    </row>
    <row r="507" spans="3:10" ht="15" x14ac:dyDescent="0.25">
      <c r="C507" s="159"/>
      <c r="I507" s="1"/>
      <c r="J507" s="127"/>
    </row>
    <row r="508" spans="3:10" ht="15" x14ac:dyDescent="0.25">
      <c r="C508" s="159"/>
      <c r="I508" s="1"/>
      <c r="J508" s="127"/>
    </row>
    <row r="509" spans="3:10" ht="15" x14ac:dyDescent="0.25">
      <c r="C509" s="159"/>
      <c r="I509" s="1"/>
      <c r="J509" s="127"/>
    </row>
    <row r="510" spans="3:10" ht="15" x14ac:dyDescent="0.25">
      <c r="C510" s="159"/>
      <c r="I510" s="1"/>
      <c r="J510" s="127"/>
    </row>
    <row r="511" spans="3:10" ht="15" x14ac:dyDescent="0.25">
      <c r="C511" s="159"/>
      <c r="I511" s="1"/>
      <c r="J511" s="127"/>
    </row>
    <row r="512" spans="3:10" ht="15" x14ac:dyDescent="0.25">
      <c r="C512" s="159"/>
      <c r="I512" s="1"/>
      <c r="J512" s="127"/>
    </row>
    <row r="513" spans="3:10" ht="15" x14ac:dyDescent="0.25">
      <c r="C513" s="159"/>
      <c r="I513" s="1"/>
      <c r="J513" s="127"/>
    </row>
    <row r="514" spans="3:10" ht="15" x14ac:dyDescent="0.25">
      <c r="C514" s="159"/>
      <c r="I514" s="1"/>
      <c r="J514" s="127"/>
    </row>
    <row r="515" spans="3:10" ht="15" x14ac:dyDescent="0.25">
      <c r="C515" s="159"/>
      <c r="I515" s="1"/>
      <c r="J515" s="127"/>
    </row>
    <row r="516" spans="3:10" ht="15" x14ac:dyDescent="0.25">
      <c r="C516" s="159"/>
      <c r="I516" s="1"/>
      <c r="J516" s="127"/>
    </row>
    <row r="517" spans="3:10" ht="15" x14ac:dyDescent="0.25">
      <c r="C517" s="159"/>
      <c r="I517" s="1"/>
      <c r="J517" s="127"/>
    </row>
    <row r="518" spans="3:10" ht="15" x14ac:dyDescent="0.25">
      <c r="C518" s="159"/>
      <c r="I518" s="1"/>
      <c r="J518" s="127"/>
    </row>
    <row r="519" spans="3:10" ht="15" x14ac:dyDescent="0.25">
      <c r="C519" s="159"/>
      <c r="I519" s="1"/>
      <c r="J519" s="127"/>
    </row>
    <row r="520" spans="3:10" ht="15" x14ac:dyDescent="0.25">
      <c r="C520" s="159"/>
      <c r="I520" s="1"/>
      <c r="J520" s="127"/>
    </row>
    <row r="521" spans="3:10" ht="15" x14ac:dyDescent="0.25">
      <c r="C521" s="159"/>
      <c r="I521" s="1"/>
      <c r="J521" s="127"/>
    </row>
    <row r="522" spans="3:10" ht="15" x14ac:dyDescent="0.25">
      <c r="C522" s="159"/>
      <c r="I522" s="1"/>
      <c r="J522" s="127"/>
    </row>
    <row r="523" spans="3:10" ht="15" x14ac:dyDescent="0.25">
      <c r="C523" s="159"/>
      <c r="I523" s="1"/>
      <c r="J523" s="127"/>
    </row>
    <row r="524" spans="3:10" ht="15" x14ac:dyDescent="0.25">
      <c r="C524" s="159"/>
      <c r="I524" s="1"/>
      <c r="J524" s="127"/>
    </row>
    <row r="525" spans="3:10" ht="15" x14ac:dyDescent="0.25">
      <c r="C525" s="159"/>
      <c r="I525" s="1"/>
      <c r="J525" s="127"/>
    </row>
    <row r="526" spans="3:10" ht="15" x14ac:dyDescent="0.25">
      <c r="C526" s="159"/>
      <c r="I526" s="1"/>
      <c r="J526" s="127"/>
    </row>
    <row r="527" spans="3:10" ht="15" x14ac:dyDescent="0.25">
      <c r="C527" s="159"/>
      <c r="I527" s="1"/>
      <c r="J527" s="127"/>
    </row>
    <row r="528" spans="3:10" ht="15" x14ac:dyDescent="0.25">
      <c r="C528" s="159"/>
      <c r="I528" s="1"/>
      <c r="J528" s="127"/>
    </row>
    <row r="529" spans="3:10" ht="15" x14ac:dyDescent="0.25">
      <c r="C529" s="159"/>
      <c r="I529" s="1"/>
      <c r="J529" s="127"/>
    </row>
    <row r="530" spans="3:10" ht="15" x14ac:dyDescent="0.25">
      <c r="C530" s="159"/>
      <c r="I530" s="1"/>
      <c r="J530" s="127"/>
    </row>
    <row r="531" spans="3:10" ht="15" x14ac:dyDescent="0.25">
      <c r="C531" s="159"/>
      <c r="I531" s="1"/>
      <c r="J531" s="127"/>
    </row>
    <row r="532" spans="3:10" ht="15" x14ac:dyDescent="0.25">
      <c r="C532" s="159"/>
      <c r="I532" s="1"/>
      <c r="J532" s="127"/>
    </row>
    <row r="533" spans="3:10" ht="15" x14ac:dyDescent="0.25">
      <c r="C533" s="159"/>
      <c r="I533" s="1"/>
      <c r="J533" s="127"/>
    </row>
    <row r="534" spans="3:10" ht="15" x14ac:dyDescent="0.25">
      <c r="C534" s="159"/>
      <c r="I534" s="1"/>
      <c r="J534" s="127"/>
    </row>
    <row r="535" spans="3:10" ht="15" x14ac:dyDescent="0.25">
      <c r="C535" s="159"/>
      <c r="I535" s="1"/>
      <c r="J535" s="127"/>
    </row>
    <row r="536" spans="3:10" ht="15" x14ac:dyDescent="0.25">
      <c r="C536" s="159"/>
      <c r="I536" s="1"/>
      <c r="J536" s="127"/>
    </row>
    <row r="537" spans="3:10" ht="15" x14ac:dyDescent="0.25">
      <c r="C537" s="159"/>
      <c r="I537" s="1"/>
      <c r="J537" s="127"/>
    </row>
    <row r="538" spans="3:10" ht="15" x14ac:dyDescent="0.25">
      <c r="C538" s="159"/>
      <c r="I538" s="1"/>
      <c r="J538" s="127"/>
    </row>
    <row r="539" spans="3:10" ht="15" x14ac:dyDescent="0.25">
      <c r="C539" s="159"/>
      <c r="I539" s="1"/>
      <c r="J539" s="127"/>
    </row>
    <row r="540" spans="3:10" ht="15" x14ac:dyDescent="0.25">
      <c r="C540" s="159"/>
      <c r="I540" s="1"/>
      <c r="J540" s="127"/>
    </row>
    <row r="541" spans="3:10" ht="15" x14ac:dyDescent="0.25">
      <c r="C541" s="159"/>
      <c r="I541" s="1"/>
      <c r="J541" s="127"/>
    </row>
    <row r="542" spans="3:10" ht="15" x14ac:dyDescent="0.25">
      <c r="C542" s="159"/>
      <c r="I542" s="1"/>
      <c r="J542" s="127"/>
    </row>
    <row r="543" spans="3:10" ht="15" x14ac:dyDescent="0.25">
      <c r="C543" s="159"/>
      <c r="I543" s="1"/>
      <c r="J543" s="127"/>
    </row>
    <row r="544" spans="3:10" ht="15" x14ac:dyDescent="0.25">
      <c r="C544" s="159"/>
      <c r="I544" s="1"/>
      <c r="J544" s="127"/>
    </row>
    <row r="545" spans="3:10" ht="15" x14ac:dyDescent="0.25">
      <c r="C545" s="159"/>
      <c r="I545" s="1"/>
      <c r="J545" s="127"/>
    </row>
    <row r="546" spans="3:10" ht="15" x14ac:dyDescent="0.25">
      <c r="C546" s="159"/>
      <c r="I546" s="1"/>
      <c r="J546" s="127"/>
    </row>
    <row r="547" spans="3:10" ht="15" x14ac:dyDescent="0.25">
      <c r="C547" s="159"/>
      <c r="I547" s="1"/>
      <c r="J547" s="127"/>
    </row>
    <row r="548" spans="3:10" ht="15" x14ac:dyDescent="0.25">
      <c r="C548" s="159"/>
      <c r="I548" s="1"/>
      <c r="J548" s="127"/>
    </row>
    <row r="549" spans="3:10" ht="15" x14ac:dyDescent="0.25">
      <c r="C549" s="159"/>
      <c r="I549" s="1"/>
      <c r="J549" s="127"/>
    </row>
    <row r="550" spans="3:10" ht="15" x14ac:dyDescent="0.25">
      <c r="C550" s="159"/>
      <c r="I550" s="1"/>
      <c r="J550" s="127"/>
    </row>
    <row r="551" spans="3:10" ht="15" x14ac:dyDescent="0.25">
      <c r="C551" s="159"/>
      <c r="I551" s="1"/>
      <c r="J551" s="127"/>
    </row>
    <row r="552" spans="3:10" ht="15" x14ac:dyDescent="0.25">
      <c r="C552" s="159"/>
      <c r="I552" s="1"/>
      <c r="J552" s="127"/>
    </row>
    <row r="553" spans="3:10" ht="15" x14ac:dyDescent="0.25">
      <c r="C553" s="159"/>
      <c r="I553" s="1"/>
      <c r="J553" s="127"/>
    </row>
    <row r="554" spans="3:10" ht="15" x14ac:dyDescent="0.25">
      <c r="C554" s="159"/>
      <c r="I554" s="1"/>
      <c r="J554" s="127"/>
    </row>
    <row r="555" spans="3:10" ht="15" x14ac:dyDescent="0.25">
      <c r="C555" s="159"/>
      <c r="I555" s="1"/>
      <c r="J555" s="127"/>
    </row>
    <row r="556" spans="3:10" ht="15" x14ac:dyDescent="0.25">
      <c r="C556" s="159"/>
      <c r="I556" s="1"/>
      <c r="J556" s="127"/>
    </row>
    <row r="557" spans="3:10" ht="15" x14ac:dyDescent="0.25">
      <c r="C557" s="159"/>
      <c r="I557" s="1"/>
      <c r="J557" s="127"/>
    </row>
    <row r="558" spans="3:10" ht="15" x14ac:dyDescent="0.25">
      <c r="C558" s="159"/>
      <c r="I558" s="1"/>
      <c r="J558" s="127"/>
    </row>
    <row r="559" spans="3:10" ht="15" x14ac:dyDescent="0.25">
      <c r="C559" s="159"/>
      <c r="I559" s="1"/>
      <c r="J559" s="127"/>
    </row>
    <row r="560" spans="3:10" ht="15" x14ac:dyDescent="0.25">
      <c r="C560" s="159"/>
      <c r="I560" s="1"/>
      <c r="J560" s="127"/>
    </row>
    <row r="561" spans="3:10" ht="15" x14ac:dyDescent="0.25">
      <c r="C561" s="159"/>
      <c r="I561" s="1"/>
      <c r="J561" s="127"/>
    </row>
    <row r="562" spans="3:10" ht="15" x14ac:dyDescent="0.25">
      <c r="C562" s="159"/>
      <c r="I562" s="1"/>
      <c r="J562" s="127"/>
    </row>
    <row r="563" spans="3:10" ht="15" x14ac:dyDescent="0.25">
      <c r="C563" s="159"/>
      <c r="I563" s="1"/>
      <c r="J563" s="127"/>
    </row>
    <row r="564" spans="3:10" ht="15" x14ac:dyDescent="0.25">
      <c r="C564" s="159"/>
      <c r="I564" s="1"/>
      <c r="J564" s="127"/>
    </row>
    <row r="565" spans="3:10" ht="15" x14ac:dyDescent="0.25">
      <c r="C565" s="159"/>
      <c r="I565" s="1"/>
      <c r="J565" s="127"/>
    </row>
    <row r="566" spans="3:10" ht="15" x14ac:dyDescent="0.25">
      <c r="C566" s="159"/>
      <c r="I566" s="1"/>
      <c r="J566" s="127"/>
    </row>
    <row r="567" spans="3:10" ht="15" x14ac:dyDescent="0.25">
      <c r="C567" s="159"/>
      <c r="I567" s="1"/>
      <c r="J567" s="127"/>
    </row>
    <row r="568" spans="3:10" ht="15" x14ac:dyDescent="0.25">
      <c r="C568" s="159"/>
      <c r="I568" s="1"/>
      <c r="J568" s="127"/>
    </row>
    <row r="569" spans="3:10" ht="15" x14ac:dyDescent="0.25">
      <c r="C569" s="159"/>
      <c r="I569" s="1"/>
      <c r="J569" s="127"/>
    </row>
    <row r="570" spans="3:10" ht="15" x14ac:dyDescent="0.25">
      <c r="C570" s="159"/>
      <c r="I570" s="1"/>
      <c r="J570" s="127"/>
    </row>
    <row r="571" spans="3:10" ht="15" x14ac:dyDescent="0.25">
      <c r="C571" s="159"/>
      <c r="I571" s="1"/>
      <c r="J571" s="127"/>
    </row>
    <row r="572" spans="3:10" ht="15" x14ac:dyDescent="0.25">
      <c r="C572" s="159"/>
      <c r="I572" s="1"/>
      <c r="J572" s="127"/>
    </row>
    <row r="573" spans="3:10" ht="15" x14ac:dyDescent="0.25">
      <c r="C573" s="159"/>
      <c r="I573" s="1"/>
      <c r="J573" s="127"/>
    </row>
    <row r="574" spans="3:10" ht="15" x14ac:dyDescent="0.25">
      <c r="C574" s="159"/>
      <c r="I574" s="1"/>
      <c r="J574" s="127"/>
    </row>
    <row r="575" spans="3:10" ht="15" x14ac:dyDescent="0.25">
      <c r="C575" s="159"/>
      <c r="I575" s="1"/>
      <c r="J575" s="127"/>
    </row>
    <row r="576" spans="3:10" ht="15" x14ac:dyDescent="0.25">
      <c r="C576" s="159"/>
      <c r="I576" s="1"/>
      <c r="J576" s="127"/>
    </row>
    <row r="577" spans="3:10" ht="15" x14ac:dyDescent="0.25">
      <c r="C577" s="159"/>
      <c r="I577" s="1"/>
      <c r="J577" s="127"/>
    </row>
    <row r="578" spans="3:10" ht="15" x14ac:dyDescent="0.25">
      <c r="C578" s="159"/>
      <c r="I578" s="1"/>
      <c r="J578" s="127"/>
    </row>
    <row r="579" spans="3:10" ht="15" x14ac:dyDescent="0.25">
      <c r="C579" s="159"/>
      <c r="I579" s="1"/>
      <c r="J579" s="127"/>
    </row>
    <row r="580" spans="3:10" ht="15" x14ac:dyDescent="0.25">
      <c r="C580" s="159"/>
      <c r="I580" s="1"/>
      <c r="J580" s="127"/>
    </row>
    <row r="581" spans="3:10" ht="15" x14ac:dyDescent="0.25">
      <c r="C581" s="159"/>
      <c r="I581" s="1"/>
      <c r="J581" s="127"/>
    </row>
    <row r="582" spans="3:10" ht="15" x14ac:dyDescent="0.25">
      <c r="C582" s="159"/>
      <c r="I582" s="1"/>
      <c r="J582" s="127"/>
    </row>
    <row r="583" spans="3:10" ht="15" x14ac:dyDescent="0.25">
      <c r="C583" s="159"/>
      <c r="I583" s="1"/>
      <c r="J583" s="127"/>
    </row>
    <row r="584" spans="3:10" ht="15" x14ac:dyDescent="0.25">
      <c r="C584" s="159"/>
      <c r="I584" s="1"/>
      <c r="J584" s="127"/>
    </row>
    <row r="585" spans="3:10" ht="15" x14ac:dyDescent="0.25">
      <c r="C585" s="159"/>
      <c r="I585" s="1"/>
      <c r="J585" s="127"/>
    </row>
    <row r="586" spans="3:10" ht="15" x14ac:dyDescent="0.25">
      <c r="C586" s="159"/>
      <c r="I586" s="1"/>
      <c r="J586" s="127"/>
    </row>
    <row r="587" spans="3:10" ht="15" x14ac:dyDescent="0.25">
      <c r="C587" s="159"/>
      <c r="I587" s="1"/>
      <c r="J587" s="127"/>
    </row>
    <row r="588" spans="3:10" ht="15" x14ac:dyDescent="0.25">
      <c r="C588" s="159"/>
      <c r="I588" s="1"/>
      <c r="J588" s="127"/>
    </row>
    <row r="589" spans="3:10" ht="15" x14ac:dyDescent="0.25">
      <c r="C589" s="159"/>
      <c r="I589" s="1"/>
      <c r="J589" s="127"/>
    </row>
    <row r="590" spans="3:10" ht="15" x14ac:dyDescent="0.25">
      <c r="C590" s="159"/>
      <c r="I590" s="1"/>
      <c r="J590" s="127"/>
    </row>
    <row r="591" spans="3:10" ht="15" x14ac:dyDescent="0.25">
      <c r="C591" s="159"/>
      <c r="I591" s="1"/>
      <c r="J591" s="127"/>
    </row>
    <row r="592" spans="3:10" ht="15" x14ac:dyDescent="0.25">
      <c r="C592" s="159"/>
      <c r="I592" s="1"/>
      <c r="J592" s="127"/>
    </row>
    <row r="593" spans="3:10" ht="15" x14ac:dyDescent="0.25">
      <c r="C593" s="159"/>
      <c r="I593" s="1"/>
      <c r="J593" s="127"/>
    </row>
    <row r="594" spans="3:10" ht="15" x14ac:dyDescent="0.25">
      <c r="C594" s="159"/>
      <c r="I594" s="1"/>
      <c r="J594" s="127"/>
    </row>
    <row r="595" spans="3:10" ht="15" x14ac:dyDescent="0.25">
      <c r="C595" s="159"/>
      <c r="I595" s="1"/>
      <c r="J595" s="127"/>
    </row>
    <row r="596" spans="3:10" ht="15" x14ac:dyDescent="0.25">
      <c r="C596" s="159"/>
      <c r="I596" s="1"/>
      <c r="J596" s="127"/>
    </row>
    <row r="597" spans="3:10" ht="15" x14ac:dyDescent="0.25">
      <c r="C597" s="159"/>
      <c r="I597" s="1"/>
      <c r="J597" s="127"/>
    </row>
    <row r="598" spans="3:10" ht="15" x14ac:dyDescent="0.25">
      <c r="C598" s="159"/>
      <c r="I598" s="1"/>
      <c r="J598" s="127"/>
    </row>
    <row r="599" spans="3:10" ht="15" x14ac:dyDescent="0.25">
      <c r="C599" s="159"/>
      <c r="I599" s="1"/>
      <c r="J599" s="127"/>
    </row>
    <row r="600" spans="3:10" ht="15" x14ac:dyDescent="0.25">
      <c r="C600" s="159"/>
      <c r="I600" s="1"/>
      <c r="J600" s="127"/>
    </row>
    <row r="601" spans="3:10" ht="15" x14ac:dyDescent="0.25">
      <c r="C601" s="159"/>
      <c r="I601" s="1"/>
      <c r="J601" s="127"/>
    </row>
    <row r="602" spans="3:10" ht="15" x14ac:dyDescent="0.25">
      <c r="C602" s="159"/>
      <c r="I602" s="1"/>
      <c r="J602" s="127"/>
    </row>
    <row r="603" spans="3:10" ht="15" x14ac:dyDescent="0.25">
      <c r="C603" s="159"/>
      <c r="I603" s="1"/>
      <c r="J603" s="127"/>
    </row>
    <row r="604" spans="3:10" ht="15" x14ac:dyDescent="0.25">
      <c r="C604" s="159"/>
      <c r="I604" s="1"/>
      <c r="J604" s="127"/>
    </row>
    <row r="605" spans="3:10" ht="15" x14ac:dyDescent="0.25">
      <c r="C605" s="159"/>
      <c r="I605" s="1"/>
      <c r="J605" s="127"/>
    </row>
    <row r="606" spans="3:10" ht="15" x14ac:dyDescent="0.25">
      <c r="C606" s="159"/>
      <c r="I606" s="1"/>
      <c r="J606" s="127"/>
    </row>
    <row r="607" spans="3:10" ht="15" x14ac:dyDescent="0.25">
      <c r="C607" s="159"/>
      <c r="I607" s="1"/>
      <c r="J607" s="127"/>
    </row>
    <row r="608" spans="3:10" ht="15" x14ac:dyDescent="0.25">
      <c r="C608" s="159"/>
      <c r="I608" s="1"/>
      <c r="J608" s="127"/>
    </row>
    <row r="609" spans="3:10" ht="15" x14ac:dyDescent="0.25">
      <c r="C609" s="159"/>
      <c r="I609" s="1"/>
      <c r="J609" s="127"/>
    </row>
    <row r="610" spans="3:10" ht="15" x14ac:dyDescent="0.25">
      <c r="C610" s="159"/>
      <c r="I610" s="1"/>
      <c r="J610" s="127"/>
    </row>
    <row r="611" spans="3:10" ht="15" x14ac:dyDescent="0.25">
      <c r="C611" s="159"/>
      <c r="I611" s="1"/>
      <c r="J611" s="127"/>
    </row>
    <row r="612" spans="3:10" ht="15" x14ac:dyDescent="0.25">
      <c r="C612" s="159"/>
      <c r="I612" s="1"/>
      <c r="J612" s="127"/>
    </row>
    <row r="613" spans="3:10" ht="15" x14ac:dyDescent="0.25">
      <c r="C613" s="159"/>
      <c r="I613" s="1"/>
      <c r="J613" s="127"/>
    </row>
    <row r="614" spans="3:10" ht="15" x14ac:dyDescent="0.25">
      <c r="C614" s="159"/>
      <c r="I614" s="1"/>
      <c r="J614" s="127"/>
    </row>
    <row r="615" spans="3:10" ht="15" x14ac:dyDescent="0.25">
      <c r="C615" s="159"/>
      <c r="I615" s="1"/>
      <c r="J615" s="127"/>
    </row>
    <row r="616" spans="3:10" ht="15" x14ac:dyDescent="0.25">
      <c r="C616" s="159"/>
      <c r="I616" s="1"/>
      <c r="J616" s="127"/>
    </row>
    <row r="617" spans="3:10" ht="15" x14ac:dyDescent="0.25">
      <c r="C617" s="159"/>
      <c r="I617" s="1"/>
      <c r="J617" s="127"/>
    </row>
    <row r="618" spans="3:10" ht="15" x14ac:dyDescent="0.25">
      <c r="C618" s="159"/>
      <c r="I618" s="1"/>
      <c r="J618" s="127"/>
    </row>
    <row r="619" spans="3:10" ht="15" x14ac:dyDescent="0.25">
      <c r="C619" s="159"/>
      <c r="I619" s="1"/>
      <c r="J619" s="127"/>
    </row>
    <row r="620" spans="3:10" ht="15" x14ac:dyDescent="0.25">
      <c r="C620" s="159"/>
      <c r="I620" s="1"/>
      <c r="J620" s="127"/>
    </row>
    <row r="621" spans="3:10" ht="15" x14ac:dyDescent="0.25">
      <c r="C621" s="159"/>
      <c r="I621" s="1"/>
      <c r="J621" s="127"/>
    </row>
    <row r="622" spans="3:10" ht="15" x14ac:dyDescent="0.25">
      <c r="C622" s="159"/>
      <c r="I622" s="1"/>
      <c r="J622" s="127"/>
    </row>
    <row r="623" spans="3:10" ht="15" x14ac:dyDescent="0.25">
      <c r="C623" s="159"/>
      <c r="I623" s="1"/>
      <c r="J623" s="127"/>
    </row>
    <row r="624" spans="3:10" ht="15" x14ac:dyDescent="0.25">
      <c r="C624" s="159"/>
      <c r="I624" s="1"/>
      <c r="J624" s="127"/>
    </row>
    <row r="625" spans="3:10" ht="15" x14ac:dyDescent="0.25">
      <c r="C625" s="159"/>
      <c r="I625" s="1"/>
      <c r="J625" s="127"/>
    </row>
    <row r="626" spans="3:10" ht="15" x14ac:dyDescent="0.25">
      <c r="C626" s="159"/>
      <c r="I626" s="1"/>
      <c r="J626" s="127"/>
    </row>
    <row r="627" spans="3:10" ht="15" x14ac:dyDescent="0.25">
      <c r="C627" s="159"/>
      <c r="I627" s="1"/>
      <c r="J627" s="127"/>
    </row>
    <row r="628" spans="3:10" ht="15" x14ac:dyDescent="0.25">
      <c r="C628" s="159"/>
      <c r="I628" s="1"/>
      <c r="J628" s="127"/>
    </row>
    <row r="629" spans="3:10" ht="15" x14ac:dyDescent="0.25">
      <c r="C629" s="159"/>
      <c r="I629" s="1"/>
      <c r="J629" s="127"/>
    </row>
    <row r="630" spans="3:10" ht="15" x14ac:dyDescent="0.25">
      <c r="C630" s="159"/>
      <c r="I630" s="1"/>
      <c r="J630" s="127"/>
    </row>
    <row r="631" spans="3:10" ht="15" x14ac:dyDescent="0.25">
      <c r="C631" s="159"/>
      <c r="I631" s="1"/>
      <c r="J631" s="127"/>
    </row>
    <row r="632" spans="3:10" ht="15" x14ac:dyDescent="0.25">
      <c r="C632" s="159"/>
      <c r="I632" s="1"/>
      <c r="J632" s="127"/>
    </row>
    <row r="633" spans="3:10" ht="15" x14ac:dyDescent="0.25">
      <c r="C633" s="159"/>
      <c r="I633" s="1"/>
      <c r="J633" s="127"/>
    </row>
    <row r="634" spans="3:10" ht="15" x14ac:dyDescent="0.25">
      <c r="C634" s="159"/>
      <c r="I634" s="1"/>
      <c r="J634" s="127"/>
    </row>
    <row r="635" spans="3:10" ht="15" x14ac:dyDescent="0.25">
      <c r="C635" s="159"/>
      <c r="I635" s="1"/>
      <c r="J635" s="127"/>
    </row>
    <row r="636" spans="3:10" ht="15" x14ac:dyDescent="0.25">
      <c r="C636" s="159"/>
      <c r="I636" s="1"/>
      <c r="J636" s="127"/>
    </row>
    <row r="637" spans="3:10" ht="15" x14ac:dyDescent="0.25">
      <c r="C637" s="159"/>
      <c r="I637" s="1"/>
      <c r="J637" s="127"/>
    </row>
    <row r="638" spans="3:10" ht="15" x14ac:dyDescent="0.25">
      <c r="C638" s="159"/>
      <c r="I638" s="1"/>
      <c r="J638" s="127"/>
    </row>
    <row r="639" spans="3:10" ht="15" x14ac:dyDescent="0.25">
      <c r="C639" s="159"/>
      <c r="I639" s="1"/>
      <c r="J639" s="127"/>
    </row>
    <row r="640" spans="3:10" ht="15" x14ac:dyDescent="0.25">
      <c r="C640" s="159"/>
      <c r="I640" s="1"/>
      <c r="J640" s="127"/>
    </row>
    <row r="641" spans="3:10" ht="15" x14ac:dyDescent="0.25">
      <c r="C641" s="159"/>
      <c r="I641" s="1"/>
      <c r="J641" s="127"/>
    </row>
    <row r="642" spans="3:10" ht="15" x14ac:dyDescent="0.25">
      <c r="C642" s="159"/>
      <c r="I642" s="1"/>
      <c r="J642" s="127"/>
    </row>
    <row r="643" spans="3:10" ht="15" x14ac:dyDescent="0.25">
      <c r="C643" s="159"/>
      <c r="I643" s="1"/>
      <c r="J643" s="127"/>
    </row>
    <row r="644" spans="3:10" ht="15" x14ac:dyDescent="0.25">
      <c r="C644" s="159"/>
      <c r="I644" s="1"/>
      <c r="J644" s="127"/>
    </row>
    <row r="645" spans="3:10" ht="15" x14ac:dyDescent="0.25">
      <c r="C645" s="159"/>
      <c r="I645" s="1"/>
      <c r="J645" s="127"/>
    </row>
    <row r="646" spans="3:10" ht="15" x14ac:dyDescent="0.25">
      <c r="C646" s="159"/>
      <c r="I646" s="1"/>
      <c r="J646" s="127"/>
    </row>
    <row r="647" spans="3:10" ht="15" x14ac:dyDescent="0.25">
      <c r="C647" s="159"/>
      <c r="I647" s="1"/>
      <c r="J647" s="127"/>
    </row>
    <row r="648" spans="3:10" ht="15" x14ac:dyDescent="0.25">
      <c r="C648" s="159"/>
      <c r="I648" s="1"/>
      <c r="J648" s="127"/>
    </row>
    <row r="649" spans="3:10" ht="15" x14ac:dyDescent="0.25">
      <c r="C649" s="159"/>
      <c r="I649" s="1"/>
      <c r="J649" s="127"/>
    </row>
    <row r="650" spans="3:10" ht="15" x14ac:dyDescent="0.25">
      <c r="C650" s="159"/>
      <c r="I650" s="1"/>
      <c r="J650" s="127"/>
    </row>
    <row r="651" spans="3:10" ht="15" x14ac:dyDescent="0.25">
      <c r="C651" s="159"/>
      <c r="I651" s="1"/>
      <c r="J651" s="127"/>
    </row>
    <row r="652" spans="3:10" ht="15" x14ac:dyDescent="0.25">
      <c r="C652" s="159"/>
      <c r="I652" s="1"/>
      <c r="J652" s="127"/>
    </row>
    <row r="653" spans="3:10" ht="15" x14ac:dyDescent="0.25">
      <c r="C653" s="159"/>
      <c r="I653" s="1"/>
      <c r="J653" s="127"/>
    </row>
    <row r="654" spans="3:10" ht="15" x14ac:dyDescent="0.25">
      <c r="C654" s="159"/>
      <c r="I654" s="1"/>
      <c r="J654" s="127"/>
    </row>
    <row r="655" spans="3:10" ht="15" x14ac:dyDescent="0.25">
      <c r="C655" s="159"/>
      <c r="I655" s="1"/>
      <c r="J655" s="127"/>
    </row>
    <row r="656" spans="3:10" ht="15" x14ac:dyDescent="0.25">
      <c r="C656" s="159"/>
      <c r="I656" s="1"/>
      <c r="J656" s="127"/>
    </row>
    <row r="657" spans="3:10" ht="15" x14ac:dyDescent="0.25">
      <c r="C657" s="159"/>
      <c r="I657" s="1"/>
      <c r="J657" s="127"/>
    </row>
    <row r="658" spans="3:10" ht="15" x14ac:dyDescent="0.25">
      <c r="C658" s="159"/>
      <c r="I658" s="1"/>
      <c r="J658" s="127"/>
    </row>
    <row r="659" spans="3:10" ht="15" x14ac:dyDescent="0.25">
      <c r="C659" s="159"/>
      <c r="I659" s="1"/>
      <c r="J659" s="127"/>
    </row>
    <row r="660" spans="3:10" ht="15" x14ac:dyDescent="0.25">
      <c r="C660" s="159"/>
      <c r="I660" s="1"/>
      <c r="J660" s="127"/>
    </row>
    <row r="661" spans="3:10" ht="15" x14ac:dyDescent="0.25">
      <c r="C661" s="159"/>
      <c r="I661" s="1"/>
      <c r="J661" s="127"/>
    </row>
    <row r="662" spans="3:10" ht="15" x14ac:dyDescent="0.25">
      <c r="C662" s="159"/>
      <c r="I662" s="1"/>
      <c r="J662" s="127"/>
    </row>
    <row r="663" spans="3:10" ht="15" x14ac:dyDescent="0.25">
      <c r="C663" s="159"/>
      <c r="I663" s="1"/>
      <c r="J663" s="127"/>
    </row>
    <row r="664" spans="3:10" ht="15" x14ac:dyDescent="0.25">
      <c r="C664" s="159"/>
      <c r="I664" s="1"/>
      <c r="J664" s="127"/>
    </row>
    <row r="665" spans="3:10" ht="15" x14ac:dyDescent="0.25">
      <c r="C665" s="159"/>
      <c r="I665" s="1"/>
      <c r="J665" s="127"/>
    </row>
    <row r="666" spans="3:10" ht="15" x14ac:dyDescent="0.25">
      <c r="C666" s="159"/>
      <c r="I666" s="1"/>
      <c r="J666" s="127"/>
    </row>
    <row r="667" spans="3:10" ht="15" x14ac:dyDescent="0.25">
      <c r="C667" s="159"/>
      <c r="I667" s="1"/>
      <c r="J667" s="127"/>
    </row>
    <row r="668" spans="3:10" ht="15" x14ac:dyDescent="0.25">
      <c r="C668" s="159"/>
      <c r="I668" s="1"/>
      <c r="J668" s="127"/>
    </row>
    <row r="669" spans="3:10" ht="15" x14ac:dyDescent="0.25">
      <c r="C669" s="159"/>
      <c r="I669" s="1"/>
      <c r="J669" s="127"/>
    </row>
    <row r="670" spans="3:10" ht="15" x14ac:dyDescent="0.25">
      <c r="C670" s="159"/>
      <c r="I670" s="1"/>
      <c r="J670" s="127"/>
    </row>
    <row r="671" spans="3:10" ht="15" x14ac:dyDescent="0.25">
      <c r="C671" s="159"/>
      <c r="I671" s="1"/>
      <c r="J671" s="127"/>
    </row>
    <row r="672" spans="3:10" ht="15" x14ac:dyDescent="0.25">
      <c r="C672" s="159"/>
      <c r="I672" s="1"/>
      <c r="J672" s="127"/>
    </row>
    <row r="673" spans="3:10" ht="15" x14ac:dyDescent="0.25">
      <c r="C673" s="159"/>
      <c r="I673" s="1"/>
      <c r="J673" s="127"/>
    </row>
    <row r="674" spans="3:10" ht="15" x14ac:dyDescent="0.25">
      <c r="C674" s="159"/>
      <c r="I674" s="1"/>
      <c r="J674" s="127"/>
    </row>
    <row r="675" spans="3:10" ht="15" x14ac:dyDescent="0.25">
      <c r="C675" s="159"/>
      <c r="I675" s="1"/>
      <c r="J675" s="127"/>
    </row>
    <row r="676" spans="3:10" ht="15" x14ac:dyDescent="0.25">
      <c r="C676" s="159"/>
      <c r="I676" s="1"/>
      <c r="J676" s="127"/>
    </row>
    <row r="677" spans="3:10" ht="15" x14ac:dyDescent="0.25">
      <c r="C677" s="159"/>
      <c r="I677" s="1"/>
      <c r="J677" s="127"/>
    </row>
    <row r="678" spans="3:10" ht="15" x14ac:dyDescent="0.25">
      <c r="C678" s="159"/>
      <c r="I678" s="1"/>
      <c r="J678" s="127"/>
    </row>
    <row r="679" spans="3:10" ht="15" x14ac:dyDescent="0.25">
      <c r="C679" s="159"/>
      <c r="I679" s="1"/>
      <c r="J679" s="127"/>
    </row>
    <row r="680" spans="3:10" ht="15" x14ac:dyDescent="0.25">
      <c r="C680" s="159"/>
      <c r="I680" s="1"/>
      <c r="J680" s="127"/>
    </row>
    <row r="681" spans="3:10" ht="15" x14ac:dyDescent="0.25">
      <c r="C681" s="159"/>
      <c r="I681" s="1"/>
      <c r="J681" s="127"/>
    </row>
    <row r="682" spans="3:10" ht="15" x14ac:dyDescent="0.25">
      <c r="C682" s="159"/>
      <c r="I682" s="1"/>
      <c r="J682" s="127"/>
    </row>
    <row r="683" spans="3:10" ht="15" x14ac:dyDescent="0.25">
      <c r="C683" s="159"/>
      <c r="I683" s="1"/>
      <c r="J683" s="127"/>
    </row>
    <row r="684" spans="3:10" ht="15" x14ac:dyDescent="0.25">
      <c r="C684" s="159"/>
      <c r="I684" s="1"/>
      <c r="J684" s="127"/>
    </row>
    <row r="685" spans="3:10" ht="15" x14ac:dyDescent="0.25">
      <c r="C685" s="159"/>
      <c r="I685" s="1"/>
      <c r="J685" s="127"/>
    </row>
    <row r="686" spans="3:10" ht="15" x14ac:dyDescent="0.25">
      <c r="C686" s="159"/>
      <c r="I686" s="1"/>
      <c r="J686" s="127"/>
    </row>
    <row r="687" spans="3:10" ht="15" x14ac:dyDescent="0.25">
      <c r="C687" s="159"/>
      <c r="I687" s="1"/>
      <c r="J687" s="127"/>
    </row>
    <row r="688" spans="3:10" ht="15" x14ac:dyDescent="0.25">
      <c r="C688" s="159"/>
      <c r="I688" s="1"/>
      <c r="J688" s="127"/>
    </row>
    <row r="689" spans="3:10" ht="15" x14ac:dyDescent="0.25">
      <c r="C689" s="159"/>
      <c r="I689" s="1"/>
      <c r="J689" s="127"/>
    </row>
    <row r="690" spans="3:10" ht="15" x14ac:dyDescent="0.25">
      <c r="C690" s="159"/>
      <c r="I690" s="1"/>
      <c r="J690" s="127"/>
    </row>
    <row r="691" spans="3:10" ht="15" x14ac:dyDescent="0.25">
      <c r="C691" s="159"/>
      <c r="I691" s="1"/>
      <c r="J691" s="127"/>
    </row>
    <row r="692" spans="3:10" ht="15" x14ac:dyDescent="0.25">
      <c r="C692" s="159"/>
      <c r="I692" s="1"/>
      <c r="J692" s="127"/>
    </row>
    <row r="693" spans="3:10" ht="15" x14ac:dyDescent="0.25">
      <c r="C693" s="159"/>
      <c r="I693" s="1"/>
      <c r="J693" s="127"/>
    </row>
    <row r="694" spans="3:10" ht="15" x14ac:dyDescent="0.25">
      <c r="C694" s="159"/>
      <c r="I694" s="1"/>
      <c r="J694" s="127"/>
    </row>
    <row r="695" spans="3:10" ht="15" x14ac:dyDescent="0.25">
      <c r="C695" s="159"/>
      <c r="I695" s="1"/>
      <c r="J695" s="127"/>
    </row>
    <row r="696" spans="3:10" ht="15" x14ac:dyDescent="0.25">
      <c r="C696" s="159"/>
      <c r="I696" s="1"/>
      <c r="J696" s="127"/>
    </row>
    <row r="697" spans="3:10" ht="15" x14ac:dyDescent="0.25">
      <c r="C697" s="159"/>
      <c r="I697" s="1"/>
      <c r="J697" s="127"/>
    </row>
    <row r="698" spans="3:10" ht="15" x14ac:dyDescent="0.25">
      <c r="C698" s="159"/>
      <c r="I698" s="1"/>
      <c r="J698" s="127"/>
    </row>
    <row r="699" spans="3:10" ht="15" x14ac:dyDescent="0.25">
      <c r="C699" s="159"/>
      <c r="I699" s="1"/>
      <c r="J699" s="127"/>
    </row>
    <row r="700" spans="3:10" ht="15" x14ac:dyDescent="0.25">
      <c r="C700" s="159"/>
      <c r="I700" s="1"/>
      <c r="J700" s="127"/>
    </row>
    <row r="701" spans="3:10" ht="15" x14ac:dyDescent="0.25">
      <c r="C701" s="159"/>
      <c r="I701" s="1"/>
      <c r="J701" s="127"/>
    </row>
    <row r="702" spans="3:10" ht="15" x14ac:dyDescent="0.25">
      <c r="C702" s="159"/>
      <c r="I702" s="1"/>
      <c r="J702" s="127"/>
    </row>
    <row r="703" spans="3:10" ht="15" x14ac:dyDescent="0.25">
      <c r="C703" s="159"/>
      <c r="I703" s="1"/>
      <c r="J703" s="127"/>
    </row>
    <row r="704" spans="3:10" ht="15" x14ac:dyDescent="0.25">
      <c r="C704" s="159"/>
      <c r="I704" s="1"/>
      <c r="J704" s="127"/>
    </row>
    <row r="705" spans="3:10" ht="15" x14ac:dyDescent="0.25">
      <c r="C705" s="159"/>
      <c r="I705" s="1"/>
      <c r="J705" s="127"/>
    </row>
    <row r="706" spans="3:10" ht="15" x14ac:dyDescent="0.25">
      <c r="C706" s="159"/>
      <c r="I706" s="1"/>
      <c r="J706" s="127"/>
    </row>
    <row r="707" spans="3:10" ht="15" x14ac:dyDescent="0.25">
      <c r="C707" s="159"/>
      <c r="I707" s="1"/>
      <c r="J707" s="127"/>
    </row>
    <row r="708" spans="3:10" ht="15" x14ac:dyDescent="0.25">
      <c r="C708" s="159"/>
      <c r="I708" s="1"/>
      <c r="J708" s="127"/>
    </row>
    <row r="709" spans="3:10" ht="15" x14ac:dyDescent="0.25">
      <c r="C709" s="159"/>
      <c r="I709" s="1"/>
      <c r="J709" s="127"/>
    </row>
    <row r="710" spans="3:10" ht="15" x14ac:dyDescent="0.25">
      <c r="C710" s="159"/>
      <c r="I710" s="1"/>
      <c r="J710" s="127"/>
    </row>
    <row r="711" spans="3:10" ht="15" x14ac:dyDescent="0.25">
      <c r="C711" s="159"/>
      <c r="I711" s="1"/>
      <c r="J711" s="127"/>
    </row>
    <row r="712" spans="3:10" ht="15" x14ac:dyDescent="0.25">
      <c r="C712" s="159"/>
      <c r="I712" s="1"/>
      <c r="J712" s="127"/>
    </row>
    <row r="713" spans="3:10" ht="15" x14ac:dyDescent="0.25">
      <c r="C713" s="159"/>
      <c r="I713" s="1"/>
      <c r="J713" s="127"/>
    </row>
    <row r="714" spans="3:10" ht="15" x14ac:dyDescent="0.25">
      <c r="C714" s="159"/>
      <c r="I714" s="1"/>
      <c r="J714" s="127"/>
    </row>
    <row r="715" spans="3:10" ht="15" x14ac:dyDescent="0.25">
      <c r="C715" s="159"/>
      <c r="I715" s="1"/>
      <c r="J715" s="127"/>
    </row>
    <row r="716" spans="3:10" ht="15" x14ac:dyDescent="0.25">
      <c r="C716" s="159"/>
      <c r="I716" s="1"/>
      <c r="J716" s="127"/>
    </row>
    <row r="717" spans="3:10" ht="15" x14ac:dyDescent="0.25">
      <c r="C717" s="159"/>
      <c r="I717" s="1"/>
      <c r="J717" s="127"/>
    </row>
    <row r="718" spans="3:10" ht="15" x14ac:dyDescent="0.25">
      <c r="C718" s="159"/>
      <c r="I718" s="1"/>
      <c r="J718" s="127"/>
    </row>
    <row r="719" spans="3:10" ht="15" x14ac:dyDescent="0.25">
      <c r="C719" s="159"/>
      <c r="I719" s="1"/>
      <c r="J719" s="127"/>
    </row>
    <row r="720" spans="3:10" ht="15" x14ac:dyDescent="0.25">
      <c r="C720" s="159"/>
      <c r="I720" s="1"/>
      <c r="J720" s="127"/>
    </row>
    <row r="721" spans="3:10" ht="15" x14ac:dyDescent="0.25">
      <c r="C721" s="159"/>
      <c r="I721" s="1"/>
      <c r="J721" s="127"/>
    </row>
    <row r="722" spans="3:10" ht="15" x14ac:dyDescent="0.25">
      <c r="C722" s="159"/>
      <c r="I722" s="1"/>
      <c r="J722" s="127"/>
    </row>
    <row r="723" spans="3:10" ht="15" x14ac:dyDescent="0.25">
      <c r="C723" s="159"/>
      <c r="I723" s="1"/>
      <c r="J723" s="127"/>
    </row>
    <row r="724" spans="3:10" ht="15" x14ac:dyDescent="0.25">
      <c r="C724" s="159"/>
      <c r="I724" s="1"/>
      <c r="J724" s="127"/>
    </row>
    <row r="725" spans="3:10" ht="15" x14ac:dyDescent="0.25">
      <c r="C725" s="159"/>
      <c r="I725" s="1"/>
      <c r="J725" s="127"/>
    </row>
    <row r="726" spans="3:10" ht="15" x14ac:dyDescent="0.25">
      <c r="C726" s="159"/>
      <c r="I726" s="1"/>
      <c r="J726" s="127"/>
    </row>
    <row r="727" spans="3:10" ht="15" x14ac:dyDescent="0.25">
      <c r="C727" s="159"/>
      <c r="I727" s="1"/>
      <c r="J727" s="127"/>
    </row>
    <row r="728" spans="3:10" ht="15" x14ac:dyDescent="0.25">
      <c r="C728" s="159"/>
      <c r="I728" s="1"/>
      <c r="J728" s="127"/>
    </row>
    <row r="729" spans="3:10" ht="15" x14ac:dyDescent="0.25">
      <c r="C729" s="159"/>
      <c r="I729" s="1"/>
      <c r="J729" s="127"/>
    </row>
    <row r="730" spans="3:10" ht="15" x14ac:dyDescent="0.25">
      <c r="C730" s="159"/>
      <c r="I730" s="1"/>
      <c r="J730" s="127"/>
    </row>
    <row r="731" spans="3:10" ht="15" x14ac:dyDescent="0.25">
      <c r="C731" s="159"/>
      <c r="I731" s="1"/>
      <c r="J731" s="127"/>
    </row>
    <row r="732" spans="3:10" ht="15" x14ac:dyDescent="0.25">
      <c r="C732" s="159"/>
      <c r="I732" s="1"/>
      <c r="J732" s="127"/>
    </row>
    <row r="733" spans="3:10" ht="15" x14ac:dyDescent="0.25">
      <c r="C733" s="159"/>
      <c r="I733" s="1"/>
      <c r="J733" s="127"/>
    </row>
    <row r="734" spans="3:10" ht="15" x14ac:dyDescent="0.25">
      <c r="C734" s="159"/>
      <c r="I734" s="1"/>
      <c r="J734" s="127"/>
    </row>
    <row r="735" spans="3:10" ht="15" x14ac:dyDescent="0.25">
      <c r="C735" s="159"/>
      <c r="I735" s="1"/>
      <c r="J735" s="127"/>
    </row>
    <row r="736" spans="3:10" ht="15" x14ac:dyDescent="0.25">
      <c r="C736" s="159"/>
      <c r="I736" s="1"/>
      <c r="J736" s="127"/>
    </row>
    <row r="737" spans="3:10" ht="15" x14ac:dyDescent="0.25">
      <c r="C737" s="159"/>
      <c r="I737" s="1"/>
      <c r="J737" s="127"/>
    </row>
    <row r="738" spans="3:10" ht="15" x14ac:dyDescent="0.25">
      <c r="C738" s="159"/>
      <c r="I738" s="1"/>
      <c r="J738" s="127"/>
    </row>
    <row r="739" spans="3:10" ht="15" x14ac:dyDescent="0.25">
      <c r="C739" s="159"/>
      <c r="I739" s="1"/>
      <c r="J739" s="127"/>
    </row>
    <row r="740" spans="3:10" ht="15" x14ac:dyDescent="0.25">
      <c r="C740" s="159"/>
      <c r="I740" s="1"/>
      <c r="J740" s="127"/>
    </row>
    <row r="741" spans="3:10" ht="15" x14ac:dyDescent="0.25">
      <c r="C741" s="159"/>
      <c r="I741" s="1"/>
      <c r="J741" s="127"/>
    </row>
    <row r="742" spans="3:10" ht="15" x14ac:dyDescent="0.25">
      <c r="C742" s="159"/>
      <c r="I742" s="1"/>
      <c r="J742" s="127"/>
    </row>
    <row r="743" spans="3:10" ht="15" x14ac:dyDescent="0.25">
      <c r="C743" s="159"/>
      <c r="I743" s="1"/>
      <c r="J743" s="127"/>
    </row>
    <row r="744" spans="3:10" ht="15" x14ac:dyDescent="0.25">
      <c r="C744" s="159"/>
      <c r="I744" s="1"/>
      <c r="J744" s="127"/>
    </row>
    <row r="745" spans="3:10" ht="15" x14ac:dyDescent="0.25">
      <c r="C745" s="159"/>
      <c r="I745" s="1"/>
      <c r="J745" s="127"/>
    </row>
    <row r="746" spans="3:10" ht="15" x14ac:dyDescent="0.25">
      <c r="C746" s="159"/>
      <c r="I746" s="1"/>
      <c r="J746" s="127"/>
    </row>
    <row r="747" spans="3:10" ht="15" x14ac:dyDescent="0.25">
      <c r="C747" s="159"/>
      <c r="I747" s="1"/>
      <c r="J747" s="127"/>
    </row>
    <row r="748" spans="3:10" ht="15" x14ac:dyDescent="0.25">
      <c r="C748" s="159"/>
      <c r="I748" s="1"/>
      <c r="J748" s="127"/>
    </row>
    <row r="749" spans="3:10" ht="15" x14ac:dyDescent="0.25">
      <c r="C749" s="159"/>
      <c r="I749" s="1"/>
      <c r="J749" s="127"/>
    </row>
    <row r="750" spans="3:10" ht="15" x14ac:dyDescent="0.25">
      <c r="C750" s="159"/>
      <c r="I750" s="1"/>
      <c r="J750" s="127"/>
    </row>
    <row r="751" spans="3:10" ht="15" x14ac:dyDescent="0.25">
      <c r="C751" s="159"/>
      <c r="I751" s="1"/>
      <c r="J751" s="127"/>
    </row>
    <row r="752" spans="3:10" ht="15" x14ac:dyDescent="0.25">
      <c r="C752" s="159"/>
      <c r="I752" s="1"/>
      <c r="J752" s="127"/>
    </row>
    <row r="753" spans="3:10" ht="15" x14ac:dyDescent="0.25">
      <c r="C753" s="159"/>
      <c r="I753" s="1"/>
      <c r="J753" s="127"/>
    </row>
    <row r="754" spans="3:10" ht="15" x14ac:dyDescent="0.25">
      <c r="C754" s="159"/>
      <c r="I754" s="1"/>
      <c r="J754" s="127"/>
    </row>
    <row r="755" spans="3:10" ht="15" x14ac:dyDescent="0.25">
      <c r="C755" s="159"/>
      <c r="I755" s="1"/>
      <c r="J755" s="127"/>
    </row>
    <row r="756" spans="3:10" ht="15" x14ac:dyDescent="0.25">
      <c r="C756" s="159"/>
      <c r="I756" s="1"/>
      <c r="J756" s="127"/>
    </row>
    <row r="757" spans="3:10" ht="15" x14ac:dyDescent="0.25">
      <c r="C757" s="159"/>
      <c r="I757" s="1"/>
      <c r="J757" s="127"/>
    </row>
    <row r="758" spans="3:10" ht="15" x14ac:dyDescent="0.25">
      <c r="C758" s="159"/>
      <c r="I758" s="1"/>
      <c r="J758" s="127"/>
    </row>
    <row r="759" spans="3:10" ht="15" x14ac:dyDescent="0.25">
      <c r="C759" s="159"/>
      <c r="I759" s="1"/>
      <c r="J759" s="127"/>
    </row>
    <row r="760" spans="3:10" ht="15" x14ac:dyDescent="0.25">
      <c r="C760" s="159"/>
      <c r="I760" s="1"/>
      <c r="J760" s="127"/>
    </row>
    <row r="761" spans="3:10" ht="15" x14ac:dyDescent="0.25">
      <c r="C761" s="159"/>
      <c r="I761" s="1"/>
      <c r="J761" s="127"/>
    </row>
    <row r="762" spans="3:10" ht="15" x14ac:dyDescent="0.25">
      <c r="C762" s="159"/>
      <c r="I762" s="1"/>
      <c r="J762" s="127"/>
    </row>
    <row r="763" spans="3:10" ht="15" x14ac:dyDescent="0.25">
      <c r="C763" s="159"/>
      <c r="I763" s="1"/>
      <c r="J763" s="127"/>
    </row>
    <row r="764" spans="3:10" ht="15" x14ac:dyDescent="0.25">
      <c r="C764" s="159"/>
      <c r="I764" s="1"/>
      <c r="J764" s="127"/>
    </row>
    <row r="765" spans="3:10" ht="15" x14ac:dyDescent="0.25">
      <c r="C765" s="159"/>
      <c r="I765" s="1"/>
      <c r="J765" s="127"/>
    </row>
    <row r="766" spans="3:10" ht="15" x14ac:dyDescent="0.25">
      <c r="C766" s="159"/>
      <c r="I766" s="1"/>
      <c r="J766" s="127"/>
    </row>
    <row r="767" spans="3:10" ht="15" x14ac:dyDescent="0.25">
      <c r="C767" s="159"/>
      <c r="I767" s="1"/>
      <c r="J767" s="127"/>
    </row>
    <row r="768" spans="3:10" ht="15" x14ac:dyDescent="0.25">
      <c r="C768" s="159"/>
      <c r="I768" s="1"/>
      <c r="J768" s="127"/>
    </row>
    <row r="769" spans="3:10" ht="15" x14ac:dyDescent="0.25">
      <c r="C769" s="159"/>
      <c r="I769" s="1"/>
      <c r="J769" s="127"/>
    </row>
    <row r="770" spans="3:10" ht="15" x14ac:dyDescent="0.25">
      <c r="C770" s="159"/>
      <c r="I770" s="1"/>
      <c r="J770" s="127"/>
    </row>
    <row r="771" spans="3:10" ht="15" x14ac:dyDescent="0.25">
      <c r="C771" s="159"/>
      <c r="I771" s="1"/>
      <c r="J771" s="127"/>
    </row>
    <row r="772" spans="3:10" ht="15" x14ac:dyDescent="0.25">
      <c r="C772" s="159"/>
      <c r="I772" s="1"/>
      <c r="J772" s="127"/>
    </row>
    <row r="773" spans="3:10" ht="15" x14ac:dyDescent="0.25">
      <c r="C773" s="159"/>
      <c r="I773" s="1"/>
      <c r="J773" s="127"/>
    </row>
    <row r="774" spans="3:10" ht="15" x14ac:dyDescent="0.25">
      <c r="C774" s="159"/>
      <c r="I774" s="1"/>
      <c r="J774" s="127"/>
    </row>
    <row r="775" spans="3:10" ht="15" x14ac:dyDescent="0.25">
      <c r="C775" s="159"/>
      <c r="I775" s="1"/>
      <c r="J775" s="127"/>
    </row>
    <row r="776" spans="3:10" ht="15" x14ac:dyDescent="0.25">
      <c r="C776" s="159"/>
      <c r="I776" s="1"/>
      <c r="J776" s="127"/>
    </row>
    <row r="777" spans="3:10" ht="15" x14ac:dyDescent="0.25">
      <c r="C777" s="159"/>
      <c r="I777" s="1"/>
      <c r="J777" s="127"/>
    </row>
    <row r="778" spans="3:10" ht="15" x14ac:dyDescent="0.25">
      <c r="C778" s="159"/>
      <c r="I778" s="1"/>
      <c r="J778" s="127"/>
    </row>
    <row r="779" spans="3:10" ht="15" x14ac:dyDescent="0.25">
      <c r="C779" s="159"/>
      <c r="I779" s="1"/>
      <c r="J779" s="127"/>
    </row>
    <row r="780" spans="3:10" ht="15" x14ac:dyDescent="0.25">
      <c r="C780" s="159"/>
      <c r="I780" s="1"/>
      <c r="J780" s="127"/>
    </row>
    <row r="781" spans="3:10" ht="15" x14ac:dyDescent="0.25">
      <c r="C781" s="159"/>
      <c r="I781" s="1"/>
      <c r="J781" s="127"/>
    </row>
    <row r="782" spans="3:10" ht="15" x14ac:dyDescent="0.25">
      <c r="C782" s="159"/>
      <c r="I782" s="1"/>
      <c r="J782" s="127"/>
    </row>
    <row r="783" spans="3:10" ht="15" x14ac:dyDescent="0.25">
      <c r="C783" s="159"/>
      <c r="I783" s="1"/>
      <c r="J783" s="127"/>
    </row>
    <row r="784" spans="3:10" ht="15" x14ac:dyDescent="0.25">
      <c r="C784" s="159"/>
      <c r="I784" s="1"/>
      <c r="J784" s="127"/>
    </row>
    <row r="785" spans="3:10" ht="15" x14ac:dyDescent="0.25">
      <c r="C785" s="159"/>
      <c r="I785" s="1"/>
      <c r="J785" s="127"/>
    </row>
    <row r="786" spans="3:10" ht="15" x14ac:dyDescent="0.25">
      <c r="C786" s="159"/>
      <c r="I786" s="1"/>
      <c r="J786" s="127"/>
    </row>
    <row r="787" spans="3:10" ht="15" x14ac:dyDescent="0.25">
      <c r="C787" s="159"/>
      <c r="I787" s="1"/>
      <c r="J787" s="127"/>
    </row>
    <row r="788" spans="3:10" ht="15" x14ac:dyDescent="0.25">
      <c r="C788" s="159"/>
      <c r="I788" s="1"/>
      <c r="J788" s="127"/>
    </row>
    <row r="789" spans="3:10" ht="15" x14ac:dyDescent="0.25">
      <c r="C789" s="159"/>
      <c r="I789" s="1"/>
      <c r="J789" s="127"/>
    </row>
    <row r="790" spans="3:10" ht="15" x14ac:dyDescent="0.25">
      <c r="C790" s="159"/>
      <c r="I790" s="1"/>
      <c r="J790" s="127"/>
    </row>
    <row r="791" spans="3:10" ht="15" x14ac:dyDescent="0.25">
      <c r="C791" s="159"/>
      <c r="I791" s="1"/>
      <c r="J791" s="127"/>
    </row>
    <row r="792" spans="3:10" ht="15" x14ac:dyDescent="0.25">
      <c r="C792" s="159"/>
      <c r="I792" s="1"/>
      <c r="J792" s="127"/>
    </row>
    <row r="793" spans="3:10" ht="15" x14ac:dyDescent="0.25">
      <c r="C793" s="159"/>
      <c r="I793" s="1"/>
      <c r="J793" s="127"/>
    </row>
    <row r="794" spans="3:10" ht="15" x14ac:dyDescent="0.25">
      <c r="C794" s="159"/>
      <c r="I794" s="1"/>
      <c r="J794" s="127"/>
    </row>
    <row r="795" spans="3:10" ht="15" x14ac:dyDescent="0.25">
      <c r="C795" s="159"/>
      <c r="I795" s="1"/>
      <c r="J795" s="127"/>
    </row>
    <row r="796" spans="3:10" ht="15" x14ac:dyDescent="0.25">
      <c r="C796" s="159"/>
      <c r="I796" s="1"/>
      <c r="J796" s="127"/>
    </row>
    <row r="797" spans="3:10" ht="15" x14ac:dyDescent="0.25">
      <c r="C797" s="159"/>
      <c r="I797" s="1"/>
      <c r="J797" s="127"/>
    </row>
    <row r="798" spans="3:10" ht="15" x14ac:dyDescent="0.25">
      <c r="C798" s="159"/>
      <c r="I798" s="1"/>
      <c r="J798" s="127"/>
    </row>
    <row r="799" spans="3:10" ht="15" x14ac:dyDescent="0.25">
      <c r="C799" s="159"/>
      <c r="I799" s="1"/>
      <c r="J799" s="127"/>
    </row>
    <row r="800" spans="3:10" ht="15" x14ac:dyDescent="0.25">
      <c r="C800" s="159"/>
      <c r="I800" s="1"/>
      <c r="J800" s="127"/>
    </row>
    <row r="801" spans="3:10" ht="15" x14ac:dyDescent="0.25">
      <c r="C801" s="159"/>
      <c r="I801" s="1"/>
      <c r="J801" s="127"/>
    </row>
    <row r="802" spans="3:10" ht="15" x14ac:dyDescent="0.25">
      <c r="C802" s="159"/>
      <c r="I802" s="1"/>
      <c r="J802" s="127"/>
    </row>
    <row r="803" spans="3:10" ht="15" x14ac:dyDescent="0.25">
      <c r="C803" s="159"/>
      <c r="I803" s="1"/>
      <c r="J803" s="127"/>
    </row>
    <row r="804" spans="3:10" ht="15" x14ac:dyDescent="0.25">
      <c r="C804" s="159"/>
      <c r="I804" s="1"/>
      <c r="J804" s="127"/>
    </row>
    <row r="805" spans="3:10" ht="15" x14ac:dyDescent="0.25">
      <c r="C805" s="159"/>
      <c r="I805" s="1"/>
      <c r="J805" s="127"/>
    </row>
    <row r="806" spans="3:10" ht="15" x14ac:dyDescent="0.25">
      <c r="C806" s="159"/>
      <c r="I806" s="1"/>
      <c r="J806" s="127"/>
    </row>
    <row r="807" spans="3:10" ht="15" x14ac:dyDescent="0.25">
      <c r="C807" s="159"/>
      <c r="I807" s="1"/>
      <c r="J807" s="127"/>
    </row>
    <row r="808" spans="3:10" ht="15" x14ac:dyDescent="0.25">
      <c r="C808" s="159"/>
      <c r="I808" s="1"/>
      <c r="J808" s="127"/>
    </row>
    <row r="809" spans="3:10" ht="15" x14ac:dyDescent="0.25">
      <c r="C809" s="159"/>
      <c r="I809" s="1"/>
      <c r="J809" s="127"/>
    </row>
    <row r="810" spans="3:10" ht="15" x14ac:dyDescent="0.25">
      <c r="C810" s="159"/>
      <c r="I810" s="1"/>
      <c r="J810" s="127"/>
    </row>
    <row r="811" spans="3:10" ht="15" x14ac:dyDescent="0.25">
      <c r="C811" s="159"/>
      <c r="I811" s="1"/>
      <c r="J811" s="127"/>
    </row>
    <row r="812" spans="3:10" ht="15" x14ac:dyDescent="0.25">
      <c r="C812" s="159"/>
      <c r="I812" s="1"/>
      <c r="J812" s="127"/>
    </row>
    <row r="813" spans="3:10" ht="15" x14ac:dyDescent="0.25">
      <c r="C813" s="159"/>
      <c r="I813" s="1"/>
      <c r="J813" s="127"/>
    </row>
    <row r="814" spans="3:10" ht="15" x14ac:dyDescent="0.25">
      <c r="C814" s="159"/>
      <c r="I814" s="1"/>
      <c r="J814" s="127"/>
    </row>
    <row r="815" spans="3:10" ht="15" x14ac:dyDescent="0.25">
      <c r="C815" s="159"/>
      <c r="I815" s="1"/>
      <c r="J815" s="127"/>
    </row>
    <row r="816" spans="3:10" ht="15" x14ac:dyDescent="0.25">
      <c r="C816" s="159"/>
      <c r="I816" s="1"/>
      <c r="J816" s="127"/>
    </row>
    <row r="817" spans="3:10" ht="15" x14ac:dyDescent="0.25">
      <c r="C817" s="159"/>
      <c r="I817" s="1"/>
      <c r="J817" s="127"/>
    </row>
    <row r="818" spans="3:10" ht="15" x14ac:dyDescent="0.25">
      <c r="C818" s="159"/>
      <c r="I818" s="1"/>
      <c r="J818" s="127"/>
    </row>
    <row r="819" spans="3:10" ht="15" x14ac:dyDescent="0.25">
      <c r="C819" s="159"/>
      <c r="I819" s="1"/>
      <c r="J819" s="127"/>
    </row>
    <row r="820" spans="3:10" ht="15" x14ac:dyDescent="0.25">
      <c r="C820" s="159"/>
      <c r="I820" s="1"/>
      <c r="J820" s="127"/>
    </row>
    <row r="821" spans="3:10" ht="15" x14ac:dyDescent="0.25">
      <c r="C821" s="159"/>
      <c r="I821" s="1"/>
      <c r="J821" s="127"/>
    </row>
    <row r="822" spans="3:10" ht="15" x14ac:dyDescent="0.25">
      <c r="C822" s="159"/>
      <c r="I822" s="1"/>
      <c r="J822" s="127"/>
    </row>
    <row r="823" spans="3:10" ht="15" x14ac:dyDescent="0.25">
      <c r="C823" s="159"/>
      <c r="I823" s="1"/>
      <c r="J823" s="127"/>
    </row>
    <row r="824" spans="3:10" ht="15" x14ac:dyDescent="0.25">
      <c r="C824" s="159"/>
      <c r="I824" s="1"/>
      <c r="J824" s="127"/>
    </row>
    <row r="825" spans="3:10" ht="15" x14ac:dyDescent="0.25">
      <c r="C825" s="159"/>
      <c r="I825" s="1"/>
      <c r="J825" s="127"/>
    </row>
    <row r="826" spans="3:10" ht="15" x14ac:dyDescent="0.25">
      <c r="C826" s="159"/>
      <c r="I826" s="1"/>
      <c r="J826" s="127"/>
    </row>
    <row r="827" spans="3:10" ht="15" x14ac:dyDescent="0.25">
      <c r="C827" s="159"/>
      <c r="I827" s="1"/>
      <c r="J827" s="127"/>
    </row>
    <row r="828" spans="3:10" ht="15" x14ac:dyDescent="0.25">
      <c r="C828" s="159"/>
      <c r="I828" s="1"/>
      <c r="J828" s="127"/>
    </row>
    <row r="829" spans="3:10" ht="15" x14ac:dyDescent="0.25">
      <c r="C829" s="159"/>
      <c r="I829" s="1"/>
      <c r="J829" s="127"/>
    </row>
    <row r="830" spans="3:10" ht="15" x14ac:dyDescent="0.25">
      <c r="C830" s="159"/>
      <c r="I830" s="1"/>
      <c r="J830" s="127"/>
    </row>
    <row r="831" spans="3:10" ht="15" x14ac:dyDescent="0.25">
      <c r="C831" s="159"/>
      <c r="I831" s="1"/>
      <c r="J831" s="127"/>
    </row>
    <row r="832" spans="3:10" ht="15" x14ac:dyDescent="0.25">
      <c r="C832" s="159"/>
      <c r="I832" s="1"/>
      <c r="J832" s="127"/>
    </row>
    <row r="833" spans="3:10" ht="15" x14ac:dyDescent="0.25">
      <c r="C833" s="159"/>
      <c r="I833" s="1"/>
      <c r="J833" s="127"/>
    </row>
    <row r="834" spans="3:10" ht="15" x14ac:dyDescent="0.25">
      <c r="C834" s="159"/>
      <c r="I834" s="1"/>
      <c r="J834" s="127"/>
    </row>
    <row r="835" spans="3:10" ht="15" x14ac:dyDescent="0.25">
      <c r="C835" s="159"/>
      <c r="I835" s="1"/>
      <c r="J835" s="127"/>
    </row>
    <row r="836" spans="3:10" ht="15" x14ac:dyDescent="0.25">
      <c r="C836" s="159"/>
      <c r="I836" s="1"/>
      <c r="J836" s="127"/>
    </row>
    <row r="837" spans="3:10" ht="15" x14ac:dyDescent="0.25">
      <c r="C837" s="159"/>
      <c r="I837" s="1"/>
      <c r="J837" s="127"/>
    </row>
    <row r="838" spans="3:10" ht="15" x14ac:dyDescent="0.25">
      <c r="C838" s="159"/>
      <c r="I838" s="1"/>
      <c r="J838" s="127"/>
    </row>
    <row r="839" spans="3:10" ht="15" x14ac:dyDescent="0.25">
      <c r="C839" s="159"/>
      <c r="I839" s="1"/>
      <c r="J839" s="127"/>
    </row>
    <row r="840" spans="3:10" ht="15" x14ac:dyDescent="0.25">
      <c r="C840" s="159"/>
      <c r="I840" s="1"/>
      <c r="J840" s="127"/>
    </row>
    <row r="841" spans="3:10" ht="15" x14ac:dyDescent="0.25">
      <c r="C841" s="159"/>
      <c r="I841" s="1"/>
      <c r="J841" s="127"/>
    </row>
    <row r="842" spans="3:10" ht="15" x14ac:dyDescent="0.25">
      <c r="C842" s="159"/>
      <c r="I842" s="1"/>
      <c r="J842" s="127"/>
    </row>
    <row r="843" spans="3:10" ht="15" x14ac:dyDescent="0.25">
      <c r="C843" s="159"/>
      <c r="I843" s="1"/>
      <c r="J843" s="127"/>
    </row>
    <row r="844" spans="3:10" ht="15" x14ac:dyDescent="0.25">
      <c r="C844" s="159"/>
      <c r="I844" s="1"/>
      <c r="J844" s="127"/>
    </row>
    <row r="845" spans="3:10" ht="15" x14ac:dyDescent="0.25">
      <c r="C845" s="159"/>
      <c r="I845" s="1"/>
      <c r="J845" s="127"/>
    </row>
    <row r="846" spans="3:10" ht="15" x14ac:dyDescent="0.25">
      <c r="C846" s="159"/>
      <c r="I846" s="1"/>
      <c r="J846" s="127"/>
    </row>
    <row r="847" spans="3:10" ht="15" x14ac:dyDescent="0.25">
      <c r="C847" s="159"/>
      <c r="I847" s="1"/>
      <c r="J847" s="127"/>
    </row>
    <row r="848" spans="3:10" ht="15" x14ac:dyDescent="0.25">
      <c r="C848" s="159"/>
      <c r="I848" s="1"/>
      <c r="J848" s="127"/>
    </row>
    <row r="849" spans="3:10" ht="15" x14ac:dyDescent="0.25">
      <c r="C849" s="159"/>
      <c r="I849" s="1"/>
      <c r="J849" s="127"/>
    </row>
    <row r="850" spans="3:10" ht="15" x14ac:dyDescent="0.25">
      <c r="C850" s="159"/>
      <c r="I850" s="1"/>
      <c r="J850" s="127"/>
    </row>
    <row r="851" spans="3:10" ht="15" x14ac:dyDescent="0.25">
      <c r="C851" s="159"/>
      <c r="I851" s="1"/>
      <c r="J851" s="127"/>
    </row>
    <row r="852" spans="3:10" ht="15" x14ac:dyDescent="0.25">
      <c r="C852" s="159"/>
      <c r="I852" s="1"/>
      <c r="J852" s="127"/>
    </row>
    <row r="853" spans="3:10" ht="15" x14ac:dyDescent="0.25">
      <c r="C853" s="159"/>
      <c r="I853" s="1"/>
      <c r="J853" s="127"/>
    </row>
    <row r="854" spans="3:10" ht="15" x14ac:dyDescent="0.25">
      <c r="C854" s="159"/>
      <c r="I854" s="1"/>
      <c r="J854" s="127"/>
    </row>
    <row r="855" spans="3:10" ht="15" x14ac:dyDescent="0.25">
      <c r="C855" s="159"/>
      <c r="I855" s="1"/>
      <c r="J855" s="127"/>
    </row>
    <row r="856" spans="3:10" ht="15" x14ac:dyDescent="0.25">
      <c r="C856" s="159"/>
      <c r="I856" s="1"/>
      <c r="J856" s="127"/>
    </row>
    <row r="857" spans="3:10" ht="15" x14ac:dyDescent="0.25">
      <c r="C857" s="159"/>
      <c r="I857" s="1"/>
      <c r="J857" s="127"/>
    </row>
    <row r="858" spans="3:10" ht="15" x14ac:dyDescent="0.25">
      <c r="C858" s="159"/>
      <c r="I858" s="1"/>
      <c r="J858" s="127"/>
    </row>
    <row r="859" spans="3:10" ht="15" x14ac:dyDescent="0.25">
      <c r="C859" s="159"/>
      <c r="I859" s="1"/>
      <c r="J859" s="127"/>
    </row>
    <row r="860" spans="3:10" ht="15" x14ac:dyDescent="0.25">
      <c r="C860" s="159"/>
      <c r="I860" s="1"/>
      <c r="J860" s="127"/>
    </row>
    <row r="861" spans="3:10" ht="15" x14ac:dyDescent="0.25">
      <c r="C861" s="159"/>
      <c r="I861" s="1"/>
      <c r="J861" s="127"/>
    </row>
    <row r="862" spans="3:10" ht="15" x14ac:dyDescent="0.25">
      <c r="C862" s="159"/>
      <c r="I862" s="1"/>
      <c r="J862" s="127"/>
    </row>
    <row r="863" spans="3:10" ht="15" x14ac:dyDescent="0.25">
      <c r="C863" s="159"/>
      <c r="I863" s="1"/>
      <c r="J863" s="127"/>
    </row>
    <row r="864" spans="3:10" ht="15" x14ac:dyDescent="0.25">
      <c r="C864" s="159"/>
      <c r="I864" s="1"/>
      <c r="J864" s="127"/>
    </row>
    <row r="865" spans="3:10" ht="15" x14ac:dyDescent="0.25">
      <c r="C865" s="159"/>
      <c r="I865" s="1"/>
      <c r="J865" s="127"/>
    </row>
    <row r="866" spans="3:10" ht="15" x14ac:dyDescent="0.25">
      <c r="C866" s="159"/>
      <c r="I866" s="1"/>
      <c r="J866" s="127"/>
    </row>
    <row r="867" spans="3:10" ht="15" x14ac:dyDescent="0.25">
      <c r="C867" s="159"/>
      <c r="I867" s="1"/>
      <c r="J867" s="127"/>
    </row>
    <row r="868" spans="3:10" ht="15" x14ac:dyDescent="0.25">
      <c r="C868" s="159"/>
      <c r="I868" s="1"/>
      <c r="J868" s="127"/>
    </row>
    <row r="869" spans="3:10" ht="15" x14ac:dyDescent="0.25">
      <c r="C869" s="159"/>
      <c r="I869" s="1"/>
      <c r="J869" s="127"/>
    </row>
    <row r="870" spans="3:10" ht="15" x14ac:dyDescent="0.25">
      <c r="C870" s="159"/>
      <c r="I870" s="1"/>
      <c r="J870" s="127"/>
    </row>
    <row r="871" spans="3:10" ht="15" x14ac:dyDescent="0.25">
      <c r="C871" s="159"/>
      <c r="I871" s="1"/>
      <c r="J871" s="127"/>
    </row>
    <row r="872" spans="3:10" ht="15" x14ac:dyDescent="0.25">
      <c r="C872" s="159"/>
      <c r="I872" s="1"/>
      <c r="J872" s="127"/>
    </row>
    <row r="873" spans="3:10" ht="15" x14ac:dyDescent="0.25">
      <c r="C873" s="159"/>
      <c r="I873" s="1"/>
      <c r="J873" s="127"/>
    </row>
    <row r="874" spans="3:10" ht="15" x14ac:dyDescent="0.25">
      <c r="C874" s="159"/>
      <c r="I874" s="1"/>
      <c r="J874" s="127"/>
    </row>
    <row r="875" spans="3:10" ht="15" x14ac:dyDescent="0.25">
      <c r="C875" s="159"/>
      <c r="I875" s="1"/>
      <c r="J875" s="127"/>
    </row>
    <row r="876" spans="3:10" ht="15" x14ac:dyDescent="0.25">
      <c r="C876" s="159"/>
      <c r="I876" s="1"/>
      <c r="J876" s="127"/>
    </row>
    <row r="877" spans="3:10" ht="15" x14ac:dyDescent="0.25">
      <c r="C877" s="159"/>
      <c r="I877" s="1"/>
      <c r="J877" s="127"/>
    </row>
    <row r="878" spans="3:10" ht="15" x14ac:dyDescent="0.25">
      <c r="C878" s="159"/>
      <c r="I878" s="1"/>
      <c r="J878" s="127"/>
    </row>
    <row r="879" spans="3:10" ht="15" x14ac:dyDescent="0.25">
      <c r="C879" s="159"/>
      <c r="I879" s="1"/>
      <c r="J879" s="127"/>
    </row>
    <row r="880" spans="3:10" ht="15" x14ac:dyDescent="0.25">
      <c r="C880" s="159"/>
      <c r="I880" s="1"/>
      <c r="J880" s="127"/>
    </row>
    <row r="881" spans="3:10" ht="15" x14ac:dyDescent="0.25">
      <c r="C881" s="159"/>
      <c r="I881" s="1"/>
      <c r="J881" s="127"/>
    </row>
    <row r="882" spans="3:10" ht="15" x14ac:dyDescent="0.25">
      <c r="C882" s="159"/>
      <c r="I882" s="1"/>
      <c r="J882" s="127"/>
    </row>
    <row r="883" spans="3:10" ht="15" x14ac:dyDescent="0.25">
      <c r="C883" s="159"/>
      <c r="I883" s="1"/>
      <c r="J883" s="127"/>
    </row>
    <row r="884" spans="3:10" ht="15" x14ac:dyDescent="0.25">
      <c r="C884" s="159"/>
      <c r="I884" s="1"/>
      <c r="J884" s="127"/>
    </row>
    <row r="885" spans="3:10" ht="15" x14ac:dyDescent="0.25">
      <c r="C885" s="159"/>
      <c r="I885" s="1"/>
      <c r="J885" s="127"/>
    </row>
    <row r="886" spans="3:10" ht="15" x14ac:dyDescent="0.25">
      <c r="C886" s="159"/>
      <c r="I886" s="1"/>
      <c r="J886" s="127"/>
    </row>
    <row r="887" spans="3:10" ht="15" x14ac:dyDescent="0.25">
      <c r="C887" s="159"/>
      <c r="I887" s="1"/>
      <c r="J887" s="127"/>
    </row>
    <row r="888" spans="3:10" ht="15" x14ac:dyDescent="0.25">
      <c r="C888" s="159"/>
      <c r="I888" s="1"/>
      <c r="J888" s="127"/>
    </row>
    <row r="889" spans="3:10" ht="15" x14ac:dyDescent="0.25">
      <c r="C889" s="159"/>
      <c r="I889" s="1"/>
      <c r="J889" s="127"/>
    </row>
    <row r="890" spans="3:10" ht="15" x14ac:dyDescent="0.25">
      <c r="C890" s="159"/>
      <c r="I890" s="1"/>
      <c r="J890" s="127"/>
    </row>
    <row r="891" spans="3:10" ht="15" x14ac:dyDescent="0.25">
      <c r="C891" s="159"/>
      <c r="I891" s="1"/>
      <c r="J891" s="127"/>
    </row>
    <row r="892" spans="3:10" ht="15" x14ac:dyDescent="0.25">
      <c r="C892" s="159"/>
      <c r="I892" s="1"/>
      <c r="J892" s="127"/>
    </row>
    <row r="893" spans="3:10" ht="15" x14ac:dyDescent="0.25">
      <c r="C893" s="159"/>
      <c r="I893" s="1"/>
      <c r="J893" s="127"/>
    </row>
    <row r="894" spans="3:10" ht="15" x14ac:dyDescent="0.25">
      <c r="C894" s="159"/>
      <c r="I894" s="1"/>
      <c r="J894" s="127"/>
    </row>
    <row r="895" spans="3:10" ht="15" x14ac:dyDescent="0.25">
      <c r="C895" s="159"/>
      <c r="I895" s="1"/>
      <c r="J895" s="127"/>
    </row>
    <row r="896" spans="3:10" ht="15" x14ac:dyDescent="0.25">
      <c r="C896" s="159"/>
      <c r="I896" s="1"/>
      <c r="J896" s="127"/>
    </row>
    <row r="897" spans="3:10" ht="15" x14ac:dyDescent="0.25">
      <c r="C897" s="159"/>
      <c r="I897" s="1"/>
      <c r="J897" s="127"/>
    </row>
    <row r="898" spans="3:10" ht="15" x14ac:dyDescent="0.25">
      <c r="C898" s="159"/>
      <c r="I898" s="1"/>
      <c r="J898" s="127"/>
    </row>
    <row r="899" spans="3:10" ht="15" x14ac:dyDescent="0.25">
      <c r="C899" s="159"/>
      <c r="I899" s="1"/>
      <c r="J899" s="127"/>
    </row>
    <row r="900" spans="3:10" ht="15" x14ac:dyDescent="0.25">
      <c r="C900" s="159"/>
      <c r="I900" s="1"/>
      <c r="J900" s="127"/>
    </row>
    <row r="901" spans="3:10" ht="15" x14ac:dyDescent="0.25">
      <c r="C901" s="159"/>
      <c r="I901" s="1"/>
      <c r="J901" s="127"/>
    </row>
    <row r="902" spans="3:10" ht="15" x14ac:dyDescent="0.25">
      <c r="C902" s="159"/>
      <c r="I902" s="1"/>
      <c r="J902" s="127"/>
    </row>
    <row r="903" spans="3:10" ht="15" x14ac:dyDescent="0.25">
      <c r="C903" s="159"/>
      <c r="I903" s="1"/>
      <c r="J903" s="127"/>
    </row>
    <row r="904" spans="3:10" ht="15" x14ac:dyDescent="0.25">
      <c r="C904" s="159"/>
      <c r="I904" s="1"/>
      <c r="J904" s="127"/>
    </row>
    <row r="905" spans="3:10" ht="15" x14ac:dyDescent="0.25">
      <c r="C905" s="159"/>
      <c r="I905" s="1"/>
      <c r="J905" s="127"/>
    </row>
    <row r="906" spans="3:10" ht="15" x14ac:dyDescent="0.25">
      <c r="C906" s="159"/>
      <c r="I906" s="1"/>
      <c r="J906" s="127"/>
    </row>
    <row r="907" spans="3:10" ht="15" x14ac:dyDescent="0.25">
      <c r="C907" s="159"/>
      <c r="I907" s="1"/>
      <c r="J907" s="127"/>
    </row>
    <row r="908" spans="3:10" ht="15" x14ac:dyDescent="0.25">
      <c r="C908" s="159"/>
      <c r="I908" s="1"/>
      <c r="J908" s="127"/>
    </row>
    <row r="909" spans="3:10" ht="15" x14ac:dyDescent="0.25">
      <c r="C909" s="159"/>
      <c r="I909" s="1"/>
      <c r="J909" s="127"/>
    </row>
    <row r="910" spans="3:10" ht="15" x14ac:dyDescent="0.25">
      <c r="C910" s="159"/>
      <c r="I910" s="1"/>
      <c r="J910" s="127"/>
    </row>
    <row r="911" spans="3:10" ht="15" x14ac:dyDescent="0.25">
      <c r="C911" s="159"/>
      <c r="I911" s="1"/>
      <c r="J911" s="127"/>
    </row>
    <row r="912" spans="3:10" ht="15" x14ac:dyDescent="0.25">
      <c r="C912" s="159"/>
      <c r="I912" s="1"/>
      <c r="J912" s="127"/>
    </row>
    <row r="913" spans="3:10" ht="15" x14ac:dyDescent="0.25">
      <c r="C913" s="159"/>
      <c r="I913" s="1"/>
      <c r="J913" s="127"/>
    </row>
    <row r="914" spans="3:10" ht="15" x14ac:dyDescent="0.25">
      <c r="C914" s="159"/>
      <c r="I914" s="1"/>
      <c r="J914" s="127"/>
    </row>
    <row r="915" spans="3:10" ht="15" x14ac:dyDescent="0.25">
      <c r="C915" s="159"/>
      <c r="I915" s="1"/>
      <c r="J915" s="127"/>
    </row>
    <row r="916" spans="3:10" ht="15" x14ac:dyDescent="0.25">
      <c r="C916" s="159"/>
      <c r="I916" s="1"/>
      <c r="J916" s="127"/>
    </row>
    <row r="917" spans="3:10" ht="15" x14ac:dyDescent="0.25">
      <c r="C917" s="159"/>
      <c r="I917" s="1"/>
      <c r="J917" s="127"/>
    </row>
    <row r="918" spans="3:10" ht="15" x14ac:dyDescent="0.25">
      <c r="C918" s="159"/>
      <c r="I918" s="1"/>
      <c r="J918" s="127"/>
    </row>
    <row r="919" spans="3:10" ht="15" x14ac:dyDescent="0.25">
      <c r="C919" s="159"/>
      <c r="I919" s="1"/>
      <c r="J919" s="127"/>
    </row>
    <row r="920" spans="3:10" ht="15" x14ac:dyDescent="0.25">
      <c r="C920" s="159"/>
      <c r="I920" s="1"/>
      <c r="J920" s="127"/>
    </row>
    <row r="921" spans="3:10" ht="15" x14ac:dyDescent="0.25">
      <c r="C921" s="159"/>
      <c r="I921" s="1"/>
      <c r="J921" s="127"/>
    </row>
    <row r="922" spans="3:10" ht="15" x14ac:dyDescent="0.25">
      <c r="C922" s="159"/>
      <c r="I922" s="1"/>
      <c r="J922" s="127"/>
    </row>
    <row r="923" spans="3:10" ht="15" x14ac:dyDescent="0.25">
      <c r="C923" s="159"/>
      <c r="I923" s="1"/>
      <c r="J923" s="127"/>
    </row>
    <row r="924" spans="3:10" ht="15" x14ac:dyDescent="0.25">
      <c r="C924" s="159"/>
      <c r="I924" s="1"/>
      <c r="J924" s="127"/>
    </row>
    <row r="925" spans="3:10" ht="15" x14ac:dyDescent="0.25">
      <c r="C925" s="159"/>
      <c r="I925" s="1"/>
      <c r="J925" s="127"/>
    </row>
    <row r="926" spans="3:10" ht="15" x14ac:dyDescent="0.25">
      <c r="C926" s="159"/>
      <c r="I926" s="1"/>
      <c r="J926" s="127"/>
    </row>
    <row r="927" spans="3:10" ht="15" x14ac:dyDescent="0.25">
      <c r="C927" s="159"/>
      <c r="I927" s="1"/>
      <c r="J927" s="127"/>
    </row>
    <row r="928" spans="3:10" ht="15" x14ac:dyDescent="0.25">
      <c r="C928" s="159"/>
      <c r="I928" s="1"/>
      <c r="J928" s="127"/>
    </row>
    <row r="929" spans="3:10" ht="15" x14ac:dyDescent="0.25">
      <c r="C929" s="159"/>
      <c r="I929" s="1"/>
      <c r="J929" s="127"/>
    </row>
    <row r="930" spans="3:10" ht="15" x14ac:dyDescent="0.25">
      <c r="C930" s="159"/>
      <c r="I930" s="1"/>
      <c r="J930" s="127"/>
    </row>
    <row r="931" spans="3:10" ht="15" x14ac:dyDescent="0.25">
      <c r="C931" s="159"/>
      <c r="I931" s="1"/>
      <c r="J931" s="127"/>
    </row>
    <row r="932" spans="3:10" ht="15" x14ac:dyDescent="0.25">
      <c r="C932" s="159"/>
      <c r="I932" s="1"/>
      <c r="J932" s="127"/>
    </row>
    <row r="933" spans="3:10" ht="15" x14ac:dyDescent="0.25">
      <c r="C933" s="159"/>
      <c r="I933" s="1"/>
      <c r="J933" s="127"/>
    </row>
    <row r="934" spans="3:10" ht="15" x14ac:dyDescent="0.25">
      <c r="C934" s="159"/>
      <c r="I934" s="1"/>
      <c r="J934" s="127"/>
    </row>
    <row r="935" spans="3:10" ht="15" x14ac:dyDescent="0.25">
      <c r="C935" s="159"/>
      <c r="I935" s="1"/>
      <c r="J935" s="127"/>
    </row>
    <row r="936" spans="3:10" ht="15" x14ac:dyDescent="0.25">
      <c r="C936" s="159"/>
      <c r="I936" s="1"/>
      <c r="J936" s="127"/>
    </row>
    <row r="937" spans="3:10" ht="15" x14ac:dyDescent="0.25">
      <c r="C937" s="159"/>
      <c r="I937" s="1"/>
      <c r="J937" s="127"/>
    </row>
    <row r="938" spans="3:10" ht="15" x14ac:dyDescent="0.25">
      <c r="C938" s="159"/>
      <c r="I938" s="1"/>
      <c r="J938" s="127"/>
    </row>
    <row r="939" spans="3:10" ht="15" x14ac:dyDescent="0.25">
      <c r="C939" s="159"/>
      <c r="I939" s="1"/>
      <c r="J939" s="127"/>
    </row>
    <row r="940" spans="3:10" ht="15" x14ac:dyDescent="0.25">
      <c r="C940" s="159"/>
      <c r="I940" s="1"/>
      <c r="J940" s="127"/>
    </row>
    <row r="941" spans="3:10" ht="15" x14ac:dyDescent="0.25">
      <c r="C941" s="159"/>
      <c r="I941" s="1"/>
      <c r="J941" s="127"/>
    </row>
    <row r="942" spans="3:10" ht="15" x14ac:dyDescent="0.25">
      <c r="C942" s="159"/>
      <c r="I942" s="1"/>
      <c r="J942" s="127"/>
    </row>
    <row r="943" spans="3:10" ht="15" x14ac:dyDescent="0.25">
      <c r="C943" s="159"/>
      <c r="I943" s="1"/>
      <c r="J943" s="127"/>
    </row>
    <row r="944" spans="3:10" ht="15" x14ac:dyDescent="0.25">
      <c r="C944" s="159"/>
      <c r="I944" s="1"/>
      <c r="J944" s="127"/>
    </row>
    <row r="945" spans="3:10" ht="15" x14ac:dyDescent="0.25">
      <c r="C945" s="159"/>
      <c r="I945" s="1"/>
      <c r="J945" s="127"/>
    </row>
    <row r="946" spans="3:10" ht="15" x14ac:dyDescent="0.25">
      <c r="C946" s="159"/>
      <c r="I946" s="1"/>
      <c r="J946" s="127"/>
    </row>
    <row r="947" spans="3:10" ht="15" x14ac:dyDescent="0.25">
      <c r="C947" s="159"/>
      <c r="I947" s="1"/>
      <c r="J947" s="127"/>
    </row>
    <row r="948" spans="3:10" ht="15" x14ac:dyDescent="0.25">
      <c r="C948" s="159"/>
      <c r="I948" s="1"/>
      <c r="J948" s="127"/>
    </row>
    <row r="949" spans="3:10" ht="15" x14ac:dyDescent="0.25">
      <c r="C949" s="159"/>
      <c r="I949" s="1"/>
      <c r="J949" s="127"/>
    </row>
    <row r="950" spans="3:10" ht="15" x14ac:dyDescent="0.25">
      <c r="C950" s="159"/>
      <c r="I950" s="1"/>
      <c r="J950" s="127"/>
    </row>
    <row r="951" spans="3:10" ht="15" x14ac:dyDescent="0.25">
      <c r="C951" s="159"/>
      <c r="I951" s="1"/>
      <c r="J951" s="127"/>
    </row>
    <row r="952" spans="3:10" ht="15" x14ac:dyDescent="0.25">
      <c r="C952" s="159"/>
      <c r="I952" s="1"/>
      <c r="J952" s="127"/>
    </row>
    <row r="953" spans="3:10" ht="15" x14ac:dyDescent="0.25">
      <c r="C953" s="159"/>
      <c r="I953" s="1"/>
      <c r="J953" s="127"/>
    </row>
    <row r="954" spans="3:10" ht="15" x14ac:dyDescent="0.25">
      <c r="C954" s="159"/>
      <c r="I954" s="1"/>
      <c r="J954" s="127"/>
    </row>
    <row r="955" spans="3:10" ht="15" x14ac:dyDescent="0.25">
      <c r="C955" s="159"/>
      <c r="I955" s="1"/>
      <c r="J955" s="127"/>
    </row>
    <row r="956" spans="3:10" ht="15" x14ac:dyDescent="0.25">
      <c r="C956" s="159"/>
      <c r="I956" s="1"/>
      <c r="J956" s="127"/>
    </row>
    <row r="957" spans="3:10" ht="15" x14ac:dyDescent="0.25">
      <c r="C957" s="159"/>
      <c r="I957" s="1"/>
      <c r="J957" s="127"/>
    </row>
    <row r="958" spans="3:10" ht="15" x14ac:dyDescent="0.25">
      <c r="C958" s="159"/>
      <c r="I958" s="1"/>
      <c r="J958" s="127"/>
    </row>
    <row r="959" spans="3:10" ht="15" x14ac:dyDescent="0.25">
      <c r="C959" s="159"/>
      <c r="I959" s="1"/>
      <c r="J959" s="127"/>
    </row>
    <row r="960" spans="3:10" ht="15" x14ac:dyDescent="0.25">
      <c r="C960" s="159"/>
      <c r="I960" s="1"/>
      <c r="J960" s="127"/>
    </row>
    <row r="961" spans="3:10" ht="15" x14ac:dyDescent="0.25">
      <c r="C961" s="159"/>
      <c r="I961" s="1"/>
      <c r="J961" s="127"/>
    </row>
    <row r="962" spans="3:10" ht="15" x14ac:dyDescent="0.25">
      <c r="C962" s="159"/>
      <c r="I962" s="1"/>
      <c r="J962" s="127"/>
    </row>
    <row r="963" spans="3:10" ht="15" x14ac:dyDescent="0.25">
      <c r="C963" s="159"/>
      <c r="I963" s="1"/>
      <c r="J963" s="127"/>
    </row>
    <row r="964" spans="3:10" ht="15" x14ac:dyDescent="0.25">
      <c r="C964" s="159"/>
      <c r="I964" s="1"/>
      <c r="J964" s="127"/>
    </row>
    <row r="965" spans="3:10" ht="15" x14ac:dyDescent="0.25">
      <c r="C965" s="159"/>
      <c r="I965" s="1"/>
      <c r="J965" s="127"/>
    </row>
    <row r="966" spans="3:10" ht="15" x14ac:dyDescent="0.25">
      <c r="C966" s="159"/>
      <c r="I966" s="1"/>
      <c r="J966" s="127"/>
    </row>
    <row r="967" spans="3:10" ht="15" x14ac:dyDescent="0.25">
      <c r="C967" s="159"/>
      <c r="I967" s="1"/>
      <c r="J967" s="127"/>
    </row>
    <row r="968" spans="3:10" ht="15" x14ac:dyDescent="0.25">
      <c r="C968" s="159"/>
      <c r="I968" s="1"/>
      <c r="J968" s="127"/>
    </row>
    <row r="969" spans="3:10" ht="15" x14ac:dyDescent="0.25">
      <c r="C969" s="159"/>
      <c r="I969" s="1"/>
      <c r="J969" s="127"/>
    </row>
    <row r="970" spans="3:10" ht="15" x14ac:dyDescent="0.25">
      <c r="C970" s="159"/>
      <c r="I970" s="1"/>
      <c r="J970" s="127"/>
    </row>
    <row r="971" spans="3:10" ht="15" x14ac:dyDescent="0.25">
      <c r="C971" s="159"/>
      <c r="I971" s="1"/>
      <c r="J971" s="127"/>
    </row>
    <row r="972" spans="3:10" ht="15" x14ac:dyDescent="0.25">
      <c r="C972" s="159"/>
      <c r="I972" s="1"/>
      <c r="J972" s="127"/>
    </row>
    <row r="973" spans="3:10" ht="15" x14ac:dyDescent="0.25">
      <c r="C973" s="159"/>
      <c r="I973" s="1"/>
      <c r="J973" s="127"/>
    </row>
    <row r="974" spans="3:10" ht="15" x14ac:dyDescent="0.25">
      <c r="C974" s="159"/>
      <c r="I974" s="1"/>
      <c r="J974" s="127"/>
    </row>
    <row r="975" spans="3:10" ht="15" x14ac:dyDescent="0.25">
      <c r="C975" s="159"/>
      <c r="I975" s="1"/>
      <c r="J975" s="127"/>
    </row>
    <row r="976" spans="3:10" ht="15" x14ac:dyDescent="0.25">
      <c r="C976" s="159"/>
      <c r="I976" s="1"/>
      <c r="J976" s="127"/>
    </row>
    <row r="977" spans="3:10" ht="15" x14ac:dyDescent="0.25">
      <c r="C977" s="159"/>
      <c r="I977" s="1"/>
      <c r="J977" s="127"/>
    </row>
    <row r="978" spans="3:10" ht="15" x14ac:dyDescent="0.25">
      <c r="C978" s="159"/>
      <c r="I978" s="1"/>
      <c r="J978" s="127"/>
    </row>
    <row r="979" spans="3:10" ht="15" x14ac:dyDescent="0.25">
      <c r="C979" s="159"/>
      <c r="I979" s="1"/>
      <c r="J979" s="127"/>
    </row>
    <row r="980" spans="3:10" ht="15" x14ac:dyDescent="0.25">
      <c r="C980" s="159"/>
      <c r="I980" s="1"/>
      <c r="J980" s="127"/>
    </row>
    <row r="981" spans="3:10" ht="15" x14ac:dyDescent="0.25">
      <c r="C981" s="159"/>
      <c r="I981" s="1"/>
      <c r="J981" s="127"/>
    </row>
    <row r="982" spans="3:10" ht="15" x14ac:dyDescent="0.25">
      <c r="C982" s="159"/>
      <c r="I982" s="1"/>
      <c r="J982" s="127"/>
    </row>
    <row r="983" spans="3:10" ht="15" x14ac:dyDescent="0.25">
      <c r="C983" s="159"/>
      <c r="I983" s="1"/>
      <c r="J983" s="127"/>
    </row>
    <row r="984" spans="3:10" ht="15" x14ac:dyDescent="0.25">
      <c r="C984" s="159"/>
      <c r="I984" s="1"/>
      <c r="J984" s="127"/>
    </row>
    <row r="985" spans="3:10" ht="15" x14ac:dyDescent="0.25">
      <c r="C985" s="159"/>
      <c r="I985" s="1"/>
      <c r="J985" s="127"/>
    </row>
    <row r="986" spans="3:10" ht="15" x14ac:dyDescent="0.25">
      <c r="C986" s="159"/>
      <c r="I986" s="1"/>
      <c r="J986" s="127"/>
    </row>
    <row r="987" spans="3:10" ht="15" x14ac:dyDescent="0.25">
      <c r="C987" s="159"/>
      <c r="I987" s="1"/>
      <c r="J987" s="127"/>
    </row>
    <row r="988" spans="3:10" ht="15" x14ac:dyDescent="0.25">
      <c r="C988" s="159"/>
      <c r="I988" s="1"/>
      <c r="J988" s="127"/>
    </row>
    <row r="989" spans="3:10" ht="15" x14ac:dyDescent="0.25">
      <c r="C989" s="159"/>
      <c r="I989" s="1"/>
      <c r="J989" s="127"/>
    </row>
    <row r="990" spans="3:10" ht="15" x14ac:dyDescent="0.25">
      <c r="C990" s="159"/>
      <c r="I990" s="1"/>
      <c r="J990" s="127"/>
    </row>
    <row r="991" spans="3:10" ht="15" x14ac:dyDescent="0.25">
      <c r="C991" s="159"/>
      <c r="I991" s="1"/>
      <c r="J991" s="127"/>
    </row>
    <row r="992" spans="3:10" ht="15" x14ac:dyDescent="0.25">
      <c r="C992" s="159"/>
      <c r="I992" s="1"/>
      <c r="J992" s="127"/>
    </row>
    <row r="993" spans="3:10" ht="15" x14ac:dyDescent="0.25">
      <c r="C993" s="159"/>
      <c r="I993" s="1"/>
      <c r="J993" s="127"/>
    </row>
    <row r="994" spans="3:10" ht="15" x14ac:dyDescent="0.25">
      <c r="C994" s="159"/>
      <c r="I994" s="1"/>
      <c r="J994" s="127"/>
    </row>
    <row r="995" spans="3:10" ht="15" x14ac:dyDescent="0.25">
      <c r="C995" s="159"/>
      <c r="I995" s="1"/>
      <c r="J995" s="127"/>
    </row>
    <row r="996" spans="3:10" ht="15" x14ac:dyDescent="0.25">
      <c r="C996" s="159"/>
      <c r="I996" s="1"/>
      <c r="J996" s="127"/>
    </row>
    <row r="997" spans="3:10" ht="15" x14ac:dyDescent="0.25">
      <c r="C997" s="159"/>
      <c r="I997" s="1"/>
      <c r="J997" s="127"/>
    </row>
    <row r="998" spans="3:10" ht="15" x14ac:dyDescent="0.25">
      <c r="C998" s="159"/>
      <c r="I998" s="1"/>
      <c r="J998" s="127"/>
    </row>
    <row r="999" spans="3:10" ht="15" x14ac:dyDescent="0.25">
      <c r="C999" s="159"/>
      <c r="I999" s="1"/>
      <c r="J999" s="127"/>
    </row>
  </sheetData>
  <pageMargins left="0.70866141732283472" right="0.70866141732283472" top="0.74803149606299213" bottom="0.74803149606299213" header="0" footer="0"/>
  <pageSetup paperSize="9"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8D935-BE22-4939-963A-6888C9988A42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1800A-0E8F-4838-8C22-297B10FB17D5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97C4-B6C6-4D65-B9AF-24B028282048}">
  <dimension ref="A1:H6"/>
  <sheetViews>
    <sheetView workbookViewId="0">
      <selection activeCell="F16" sqref="F16"/>
    </sheetView>
  </sheetViews>
  <sheetFormatPr defaultRowHeight="14.25" x14ac:dyDescent="0.2"/>
  <cols>
    <col min="1" max="1" width="4.625" customWidth="1"/>
    <col min="2" max="2" width="15.875" style="26" bestFit="1" customWidth="1"/>
    <col min="3" max="3" width="16.625" style="26" customWidth="1"/>
    <col min="4" max="4" width="11.5" bestFit="1" customWidth="1"/>
    <col min="5" max="5" width="10.125" style="10" bestFit="1" customWidth="1"/>
    <col min="6" max="6" width="12.125" style="10" bestFit="1" customWidth="1"/>
    <col min="7" max="7" width="12.75" style="10" bestFit="1" customWidth="1"/>
  </cols>
  <sheetData>
    <row r="1" spans="1:8" s="42" customFormat="1" ht="33" x14ac:dyDescent="0.2">
      <c r="A1" s="55" t="s">
        <v>25</v>
      </c>
      <c r="B1" s="55" t="s">
        <v>69</v>
      </c>
      <c r="C1" s="55" t="s">
        <v>70</v>
      </c>
      <c r="D1" s="55" t="s">
        <v>71</v>
      </c>
      <c r="E1" s="56" t="s">
        <v>55</v>
      </c>
      <c r="F1" s="56" t="s">
        <v>121</v>
      </c>
      <c r="G1" s="56" t="s">
        <v>72</v>
      </c>
      <c r="H1" s="53"/>
    </row>
    <row r="2" spans="1:8" ht="33" x14ac:dyDescent="0.2">
      <c r="A2" s="57">
        <v>1</v>
      </c>
      <c r="B2" s="58" t="s">
        <v>106</v>
      </c>
      <c r="C2" s="58" t="s">
        <v>107</v>
      </c>
      <c r="D2" s="59" t="s">
        <v>108</v>
      </c>
      <c r="E2" s="60">
        <v>1224</v>
      </c>
      <c r="F2" s="60">
        <v>55100000</v>
      </c>
      <c r="G2" s="60">
        <f>F2/E2</f>
        <v>45016.339869281044</v>
      </c>
      <c r="H2" s="54"/>
    </row>
    <row r="3" spans="1:8" ht="33" x14ac:dyDescent="0.2">
      <c r="A3" s="57">
        <v>2</v>
      </c>
      <c r="B3" s="58" t="s">
        <v>109</v>
      </c>
      <c r="C3" s="58" t="s">
        <v>110</v>
      </c>
      <c r="D3" s="59" t="s">
        <v>111</v>
      </c>
      <c r="E3" s="60">
        <v>1347</v>
      </c>
      <c r="F3" s="60">
        <v>67300000</v>
      </c>
      <c r="G3" s="60">
        <f>F3/E3</f>
        <v>49962.880475129918</v>
      </c>
      <c r="H3" s="54"/>
    </row>
    <row r="4" spans="1:8" ht="16.5" x14ac:dyDescent="0.2">
      <c r="A4" s="57">
        <v>3</v>
      </c>
      <c r="B4" s="58" t="s">
        <v>112</v>
      </c>
      <c r="C4" s="58" t="s">
        <v>113</v>
      </c>
      <c r="D4" s="59" t="s">
        <v>114</v>
      </c>
      <c r="E4" s="60">
        <v>1093</v>
      </c>
      <c r="F4" s="60">
        <v>47000000</v>
      </c>
      <c r="G4" s="60">
        <f>F4/E4</f>
        <v>43000.914913083259</v>
      </c>
      <c r="H4" s="54"/>
    </row>
    <row r="5" spans="1:8" ht="33" x14ac:dyDescent="0.2">
      <c r="A5" s="57">
        <v>4</v>
      </c>
      <c r="B5" s="58" t="s">
        <v>115</v>
      </c>
      <c r="C5" s="58" t="s">
        <v>116</v>
      </c>
      <c r="D5" s="59" t="s">
        <v>117</v>
      </c>
      <c r="E5" s="60">
        <v>1390</v>
      </c>
      <c r="F5" s="60">
        <v>62500000</v>
      </c>
      <c r="G5" s="60">
        <f>F5/E5</f>
        <v>44964.028776978419</v>
      </c>
      <c r="H5" s="54"/>
    </row>
    <row r="6" spans="1:8" ht="33" x14ac:dyDescent="0.2">
      <c r="A6" s="57">
        <v>5</v>
      </c>
      <c r="B6" s="58" t="s">
        <v>118</v>
      </c>
      <c r="C6" s="58" t="s">
        <v>119</v>
      </c>
      <c r="D6" s="59" t="s">
        <v>120</v>
      </c>
      <c r="E6" s="60">
        <v>639</v>
      </c>
      <c r="F6" s="60">
        <v>26800000</v>
      </c>
      <c r="G6" s="60">
        <f>F6/E6</f>
        <v>41940.532081377154</v>
      </c>
      <c r="H6" s="5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89C1-DE6E-48E6-878D-8EAC0929C8D0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1494A-B576-40DA-BD66-1D7410F2EA1C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60EB-0BB4-40F8-8CCA-5C20F38FA472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2727-C0D6-4888-9619-5A20EE747A1A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F0F5-B83C-4C39-B871-3A63A45B7D02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83"/>
  <sheetViews>
    <sheetView zoomScaleNormal="100" workbookViewId="0">
      <selection activeCell="G16" sqref="G16"/>
    </sheetView>
  </sheetViews>
  <sheetFormatPr defaultColWidth="12.625" defaultRowHeight="15" customHeight="1" x14ac:dyDescent="0.3"/>
  <cols>
    <col min="1" max="1" width="5.5" style="82" bestFit="1" customWidth="1"/>
    <col min="2" max="2" width="8.875" style="75" bestFit="1" customWidth="1"/>
    <col min="3" max="3" width="42.5" style="75" bestFit="1" customWidth="1"/>
    <col min="4" max="4" width="12.125" style="77" bestFit="1" customWidth="1"/>
    <col min="5" max="5" width="10.625" style="75" bestFit="1" customWidth="1"/>
    <col min="6" max="6" width="10.875" style="78" bestFit="1" customWidth="1"/>
    <col min="7" max="7" width="6" style="75" bestFit="1" customWidth="1"/>
    <col min="8" max="8" width="15.375" style="75" bestFit="1" customWidth="1"/>
    <col min="9" max="9" width="5.5" style="78" bestFit="1" customWidth="1"/>
    <col min="10" max="10" width="8.625" style="75" bestFit="1" customWidth="1"/>
    <col min="11" max="11" width="11.5" style="75" bestFit="1" customWidth="1"/>
    <col min="12" max="12" width="10.75" style="78" bestFit="1" customWidth="1"/>
    <col min="13" max="13" width="11.875" style="75" bestFit="1" customWidth="1"/>
    <col min="14" max="14" width="10.875" style="75" bestFit="1" customWidth="1"/>
    <col min="15" max="24" width="7.625" style="75" customWidth="1"/>
    <col min="25" max="16384" width="12.625" style="75"/>
  </cols>
  <sheetData>
    <row r="1" spans="1:18" ht="16.5" x14ac:dyDescent="0.3">
      <c r="A1" s="166" t="s">
        <v>24</v>
      </c>
      <c r="B1" s="166"/>
      <c r="C1" s="166"/>
      <c r="D1" s="166"/>
      <c r="E1" s="166"/>
      <c r="F1" s="166"/>
      <c r="G1" s="74"/>
      <c r="H1" s="74"/>
      <c r="I1" s="166" t="s">
        <v>81</v>
      </c>
      <c r="J1" s="166"/>
      <c r="K1" s="166"/>
      <c r="L1" s="166"/>
      <c r="M1" s="166"/>
      <c r="N1" s="166"/>
    </row>
    <row r="2" spans="1:18" s="77" customFormat="1" ht="16.5" x14ac:dyDescent="0.2">
      <c r="A2" s="35" t="s">
        <v>25</v>
      </c>
      <c r="B2" s="35" t="s">
        <v>26</v>
      </c>
      <c r="C2" s="35" t="s">
        <v>79</v>
      </c>
      <c r="D2" s="35" t="s">
        <v>27</v>
      </c>
      <c r="E2" s="36" t="s">
        <v>28</v>
      </c>
      <c r="F2" s="37" t="s">
        <v>1</v>
      </c>
      <c r="G2" s="76"/>
      <c r="H2" s="76"/>
      <c r="I2" s="35" t="s">
        <v>25</v>
      </c>
      <c r="J2" s="35" t="s">
        <v>26</v>
      </c>
      <c r="K2" s="35" t="s">
        <v>27</v>
      </c>
      <c r="L2" s="37" t="s">
        <v>76</v>
      </c>
      <c r="M2" s="36" t="s">
        <v>28</v>
      </c>
      <c r="N2" s="37" t="s">
        <v>1</v>
      </c>
    </row>
    <row r="3" spans="1:18" ht="16.5" customHeight="1" x14ac:dyDescent="0.3">
      <c r="A3" s="30">
        <v>1</v>
      </c>
      <c r="B3" s="172">
        <v>45044</v>
      </c>
      <c r="C3" s="169" t="s">
        <v>100</v>
      </c>
      <c r="D3" s="35" t="s">
        <v>53</v>
      </c>
      <c r="E3" s="31">
        <v>5100045</v>
      </c>
      <c r="F3" s="32">
        <f>E3</f>
        <v>5100045</v>
      </c>
      <c r="G3" s="74"/>
      <c r="H3" s="74"/>
      <c r="I3" s="30">
        <v>1</v>
      </c>
      <c r="J3" s="177"/>
      <c r="K3" s="35" t="s">
        <v>53</v>
      </c>
      <c r="L3" s="175"/>
      <c r="M3" s="31">
        <v>0</v>
      </c>
      <c r="N3" s="32">
        <f>M3</f>
        <v>0</v>
      </c>
    </row>
    <row r="4" spans="1:18" ht="16.5" x14ac:dyDescent="0.3">
      <c r="A4" s="30">
        <v>2</v>
      </c>
      <c r="B4" s="173"/>
      <c r="C4" s="170"/>
      <c r="D4" s="168" t="s">
        <v>54</v>
      </c>
      <c r="E4" s="31">
        <v>30000</v>
      </c>
      <c r="F4" s="32">
        <f t="shared" ref="F4:F8" si="0">E4</f>
        <v>30000</v>
      </c>
      <c r="G4" s="74"/>
      <c r="H4" s="74"/>
      <c r="I4" s="30">
        <v>2</v>
      </c>
      <c r="J4" s="178"/>
      <c r="K4" s="35" t="s">
        <v>54</v>
      </c>
      <c r="L4" s="176"/>
      <c r="M4" s="31">
        <v>0</v>
      </c>
      <c r="N4" s="32">
        <f t="shared" ref="N4:N5" si="1">M4</f>
        <v>0</v>
      </c>
    </row>
    <row r="5" spans="1:18" ht="16.5" x14ac:dyDescent="0.3">
      <c r="A5" s="30">
        <v>3</v>
      </c>
      <c r="B5" s="174"/>
      <c r="C5" s="171"/>
      <c r="D5" s="168"/>
      <c r="E5" s="31">
        <v>2600</v>
      </c>
      <c r="F5" s="32">
        <f t="shared" si="0"/>
        <v>2600</v>
      </c>
      <c r="G5" s="74"/>
      <c r="H5" s="74"/>
      <c r="I5" s="30">
        <v>3</v>
      </c>
      <c r="J5" s="179"/>
      <c r="K5" s="35" t="s">
        <v>53</v>
      </c>
      <c r="L5" s="175">
        <v>0</v>
      </c>
      <c r="M5" s="31">
        <v>0</v>
      </c>
      <c r="N5" s="32">
        <f t="shared" si="1"/>
        <v>0</v>
      </c>
    </row>
    <row r="6" spans="1:18" ht="16.5" x14ac:dyDescent="0.3">
      <c r="A6" s="30">
        <v>4</v>
      </c>
      <c r="B6" s="172">
        <v>45044</v>
      </c>
      <c r="C6" s="169" t="s">
        <v>230</v>
      </c>
      <c r="D6" s="86" t="s">
        <v>53</v>
      </c>
      <c r="E6" s="31">
        <v>500</v>
      </c>
      <c r="F6" s="32">
        <f t="shared" si="0"/>
        <v>500</v>
      </c>
      <c r="G6" s="74"/>
      <c r="H6" s="74"/>
      <c r="I6" s="30">
        <v>4</v>
      </c>
      <c r="J6" s="174"/>
      <c r="K6" s="35" t="s">
        <v>80</v>
      </c>
      <c r="L6" s="176"/>
      <c r="M6" s="31">
        <v>0</v>
      </c>
      <c r="N6" s="31">
        <f t="shared" ref="N6" si="2">M6</f>
        <v>0</v>
      </c>
    </row>
    <row r="7" spans="1:18" ht="16.5" x14ac:dyDescent="0.3">
      <c r="A7" s="30">
        <v>5</v>
      </c>
      <c r="B7" s="173"/>
      <c r="C7" s="170"/>
      <c r="D7" s="168" t="s">
        <v>54</v>
      </c>
      <c r="E7" s="31">
        <v>100</v>
      </c>
      <c r="F7" s="32">
        <f t="shared" si="0"/>
        <v>100</v>
      </c>
      <c r="G7" s="74"/>
      <c r="H7" s="74"/>
      <c r="I7" s="166" t="s">
        <v>50</v>
      </c>
      <c r="J7" s="166"/>
      <c r="K7" s="166"/>
      <c r="L7" s="50">
        <f>SUM(L3:L5)</f>
        <v>0</v>
      </c>
      <c r="M7" s="49">
        <f>SUM(M3:M6)</f>
        <v>0</v>
      </c>
      <c r="N7" s="49">
        <f>SUM(N3:N6)</f>
        <v>0</v>
      </c>
    </row>
    <row r="8" spans="1:18" ht="16.5" x14ac:dyDescent="0.3">
      <c r="A8" s="30">
        <v>6</v>
      </c>
      <c r="B8" s="174"/>
      <c r="C8" s="171"/>
      <c r="D8" s="168"/>
      <c r="E8" s="31">
        <v>640</v>
      </c>
      <c r="F8" s="32">
        <f t="shared" si="0"/>
        <v>640</v>
      </c>
      <c r="G8" s="74"/>
      <c r="H8" s="74"/>
      <c r="M8" s="74"/>
    </row>
    <row r="9" spans="1:18" ht="16.5" x14ac:dyDescent="0.3">
      <c r="A9" s="167" t="s">
        <v>50</v>
      </c>
      <c r="B9" s="167"/>
      <c r="C9" s="167"/>
      <c r="D9" s="167"/>
      <c r="E9" s="33">
        <f>SUM(E3:E8)</f>
        <v>5133885</v>
      </c>
      <c r="F9" s="34">
        <f>SUM(F3:F8)</f>
        <v>5133885</v>
      </c>
      <c r="H9" s="74"/>
      <c r="I9" s="79"/>
      <c r="J9" s="74"/>
      <c r="K9" s="74"/>
      <c r="L9" s="79"/>
      <c r="M9" s="74"/>
      <c r="N9" s="74"/>
      <c r="O9" s="74"/>
      <c r="P9" s="80"/>
      <c r="Q9" s="81"/>
      <c r="R9" s="74"/>
    </row>
    <row r="10" spans="1:18" ht="15.75" customHeight="1" x14ac:dyDescent="0.3">
      <c r="E10" s="74"/>
      <c r="F10" s="83"/>
      <c r="H10" s="74"/>
      <c r="I10" s="79"/>
      <c r="J10" s="74"/>
      <c r="K10" s="74"/>
      <c r="L10" s="79"/>
      <c r="M10" s="74"/>
      <c r="N10" s="74"/>
      <c r="O10" s="74"/>
      <c r="P10" s="80"/>
      <c r="Q10" s="81"/>
      <c r="R10" s="74"/>
    </row>
    <row r="11" spans="1:18" ht="15.75" customHeight="1" x14ac:dyDescent="0.3">
      <c r="E11" s="74"/>
      <c r="F11" s="83"/>
      <c r="H11" s="74"/>
      <c r="I11" s="79"/>
      <c r="J11" s="74"/>
      <c r="K11" s="74"/>
      <c r="L11" s="79"/>
      <c r="M11" s="74"/>
      <c r="N11" s="74"/>
      <c r="O11" s="74"/>
      <c r="P11" s="80"/>
      <c r="Q11" s="81"/>
      <c r="R11" s="74"/>
    </row>
    <row r="12" spans="1:18" ht="15.75" customHeight="1" x14ac:dyDescent="0.3">
      <c r="B12" s="162" t="s">
        <v>92</v>
      </c>
      <c r="C12" s="162"/>
      <c r="D12" s="162"/>
      <c r="E12" s="162"/>
      <c r="F12" s="83"/>
      <c r="H12" s="74"/>
      <c r="I12" s="79"/>
      <c r="J12" s="74"/>
      <c r="K12" s="74"/>
      <c r="L12" s="79"/>
      <c r="M12" s="74"/>
      <c r="N12" s="74"/>
      <c r="O12" s="74"/>
      <c r="P12" s="80"/>
      <c r="Q12" s="81"/>
      <c r="R12" s="74"/>
    </row>
    <row r="13" spans="1:18" ht="15.75" customHeight="1" x14ac:dyDescent="0.3">
      <c r="B13" s="39" t="s">
        <v>25</v>
      </c>
      <c r="C13" s="40" t="s">
        <v>48</v>
      </c>
      <c r="D13" s="40"/>
      <c r="E13" s="40" t="s">
        <v>83</v>
      </c>
      <c r="F13" s="83"/>
      <c r="H13" s="74"/>
      <c r="I13" s="79"/>
      <c r="J13" s="74"/>
      <c r="K13" s="74"/>
      <c r="L13" s="79"/>
      <c r="M13" s="74"/>
      <c r="N13" s="74"/>
      <c r="O13" s="74"/>
      <c r="P13" s="80"/>
      <c r="Q13" s="81"/>
      <c r="R13" s="74"/>
    </row>
    <row r="14" spans="1:18" ht="15.75" customHeight="1" x14ac:dyDescent="0.3">
      <c r="B14" s="16">
        <v>1</v>
      </c>
      <c r="C14" s="84" t="s">
        <v>82</v>
      </c>
      <c r="D14" s="38">
        <v>14</v>
      </c>
      <c r="E14" s="12" t="s">
        <v>84</v>
      </c>
      <c r="F14" s="83"/>
      <c r="H14" s="74"/>
      <c r="I14" s="79"/>
      <c r="J14" s="74"/>
      <c r="K14" s="74"/>
      <c r="L14" s="79"/>
      <c r="M14" s="74"/>
      <c r="N14" s="74"/>
      <c r="O14" s="74"/>
      <c r="P14" s="80"/>
      <c r="Q14" s="81"/>
      <c r="R14" s="74"/>
    </row>
    <row r="15" spans="1:18" ht="15.75" customHeight="1" x14ac:dyDescent="0.3">
      <c r="B15" s="16">
        <v>2</v>
      </c>
      <c r="C15" s="84" t="s">
        <v>221</v>
      </c>
      <c r="D15" s="38">
        <v>7248.41</v>
      </c>
      <c r="E15" s="12" t="s">
        <v>222</v>
      </c>
      <c r="F15" s="83"/>
      <c r="H15" s="74"/>
      <c r="I15" s="79"/>
      <c r="J15" s="74"/>
      <c r="K15" s="74"/>
      <c r="L15" s="79"/>
      <c r="M15" s="74"/>
      <c r="N15" s="74"/>
      <c r="O15" s="74"/>
      <c r="P15" s="80"/>
      <c r="Q15" s="81"/>
      <c r="R15" s="74"/>
    </row>
    <row r="16" spans="1:18" ht="15.75" customHeight="1" x14ac:dyDescent="0.3">
      <c r="B16" s="16">
        <v>3</v>
      </c>
      <c r="C16" s="84" t="s">
        <v>227</v>
      </c>
      <c r="D16" s="38">
        <v>100</v>
      </c>
      <c r="E16" s="12" t="s">
        <v>88</v>
      </c>
      <c r="F16" s="83"/>
      <c r="H16" s="74"/>
      <c r="I16" s="79"/>
      <c r="J16" s="74"/>
      <c r="K16" s="74"/>
      <c r="L16" s="79"/>
      <c r="M16" s="74"/>
      <c r="N16" s="74"/>
      <c r="O16" s="74"/>
      <c r="P16" s="80"/>
      <c r="Q16" s="81"/>
      <c r="R16" s="74"/>
    </row>
    <row r="17" spans="2:18" ht="15.75" customHeight="1" x14ac:dyDescent="0.3">
      <c r="B17" s="16">
        <v>4</v>
      </c>
      <c r="C17" s="84" t="s">
        <v>228</v>
      </c>
      <c r="D17" s="38">
        <f>D16*D15</f>
        <v>724841</v>
      </c>
      <c r="E17" s="12" t="s">
        <v>88</v>
      </c>
      <c r="F17" s="83"/>
      <c r="H17" s="74"/>
      <c r="I17" s="74"/>
      <c r="J17" s="74"/>
      <c r="K17" s="74"/>
      <c r="L17" s="79"/>
      <c r="M17" s="74"/>
      <c r="N17" s="74"/>
      <c r="O17" s="74"/>
      <c r="P17" s="80"/>
      <c r="Q17" s="81"/>
      <c r="R17" s="74"/>
    </row>
    <row r="18" spans="2:18" ht="15.75" customHeight="1" x14ac:dyDescent="0.3">
      <c r="B18" s="16">
        <v>5</v>
      </c>
      <c r="C18" s="84" t="s">
        <v>229</v>
      </c>
      <c r="D18" s="38">
        <f>D17*12</f>
        <v>8698092</v>
      </c>
      <c r="E18" s="12" t="s">
        <v>88</v>
      </c>
      <c r="H18" s="74"/>
      <c r="I18" s="74"/>
      <c r="J18" s="74"/>
      <c r="K18" s="74"/>
      <c r="L18" s="79"/>
      <c r="M18" s="74"/>
      <c r="N18" s="74"/>
      <c r="O18" s="74"/>
      <c r="P18" s="80"/>
      <c r="Q18" s="81"/>
      <c r="R18" s="74"/>
    </row>
    <row r="19" spans="2:18" ht="15.75" customHeight="1" x14ac:dyDescent="0.3">
      <c r="B19" s="16">
        <v>6</v>
      </c>
      <c r="C19" s="84" t="s">
        <v>250</v>
      </c>
      <c r="D19" s="38">
        <f>D16*110%</f>
        <v>110.00000000000001</v>
      </c>
      <c r="E19" s="12" t="s">
        <v>88</v>
      </c>
      <c r="H19" s="74"/>
      <c r="I19" s="74"/>
      <c r="J19" s="74"/>
      <c r="K19" s="74"/>
      <c r="L19" s="79"/>
      <c r="M19" s="74"/>
      <c r="N19" s="74"/>
      <c r="O19" s="74"/>
      <c r="P19" s="80"/>
      <c r="Q19" s="81"/>
      <c r="R19" s="74"/>
    </row>
    <row r="20" spans="2:18" ht="15.75" customHeight="1" x14ac:dyDescent="0.3">
      <c r="B20" s="16">
        <v>7</v>
      </c>
      <c r="C20" s="84" t="s">
        <v>251</v>
      </c>
      <c r="D20" s="38">
        <f>D19*D15</f>
        <v>797325.10000000009</v>
      </c>
      <c r="E20" s="12" t="s">
        <v>88</v>
      </c>
      <c r="F20" s="83"/>
      <c r="H20" s="74"/>
      <c r="I20" s="79"/>
      <c r="J20" s="74"/>
      <c r="K20" s="74"/>
      <c r="L20" s="79"/>
      <c r="M20" s="74"/>
      <c r="N20" s="74"/>
      <c r="O20" s="74"/>
      <c r="P20" s="80"/>
      <c r="Q20" s="81"/>
      <c r="R20" s="74"/>
    </row>
    <row r="21" spans="2:18" ht="15.75" customHeight="1" x14ac:dyDescent="0.3">
      <c r="B21" s="16">
        <v>8</v>
      </c>
      <c r="C21" s="84" t="s">
        <v>252</v>
      </c>
      <c r="D21" s="38">
        <f>ROUND(D20*13,0)</f>
        <v>10365226</v>
      </c>
      <c r="E21" s="12" t="s">
        <v>88</v>
      </c>
      <c r="F21" s="83"/>
      <c r="H21" s="74"/>
      <c r="I21" s="79"/>
      <c r="J21" s="74"/>
      <c r="K21" s="74"/>
      <c r="L21" s="79"/>
      <c r="M21" s="74"/>
      <c r="N21" s="74"/>
      <c r="O21" s="74"/>
      <c r="P21" s="80"/>
      <c r="Q21" s="81"/>
      <c r="R21" s="74"/>
    </row>
    <row r="22" spans="2:18" ht="15.75" customHeight="1" x14ac:dyDescent="0.3">
      <c r="B22" s="16">
        <v>9</v>
      </c>
      <c r="C22" s="84" t="s">
        <v>86</v>
      </c>
      <c r="D22" s="38">
        <v>20000</v>
      </c>
      <c r="E22" s="12" t="s">
        <v>88</v>
      </c>
      <c r="F22" s="83"/>
      <c r="H22" s="74"/>
      <c r="I22" s="79"/>
      <c r="J22" s="74"/>
      <c r="K22" s="74"/>
      <c r="L22" s="79"/>
      <c r="M22" s="74"/>
      <c r="N22" s="74"/>
      <c r="O22" s="74"/>
      <c r="P22" s="80"/>
      <c r="Q22" s="81"/>
      <c r="R22" s="74"/>
    </row>
    <row r="23" spans="2:18" ht="15.75" customHeight="1" x14ac:dyDescent="0.3">
      <c r="B23" s="16">
        <v>10</v>
      </c>
      <c r="C23" s="84" t="s">
        <v>87</v>
      </c>
      <c r="D23" s="38">
        <f>D22*D14</f>
        <v>280000</v>
      </c>
      <c r="E23" s="12" t="s">
        <v>88</v>
      </c>
      <c r="F23" s="83"/>
      <c r="H23" s="74"/>
      <c r="I23" s="79"/>
      <c r="J23" s="74"/>
      <c r="K23" s="74"/>
      <c r="L23" s="79"/>
      <c r="M23" s="74"/>
      <c r="N23" s="74"/>
      <c r="O23" s="74"/>
      <c r="P23" s="80"/>
      <c r="Q23" s="81"/>
      <c r="R23" s="74"/>
    </row>
    <row r="24" spans="2:18" ht="15.75" customHeight="1" x14ac:dyDescent="0.3">
      <c r="B24" s="16">
        <v>11</v>
      </c>
      <c r="C24" s="84" t="s">
        <v>85</v>
      </c>
      <c r="D24" s="38">
        <f>D17</f>
        <v>724841</v>
      </c>
      <c r="E24" s="12" t="s">
        <v>88</v>
      </c>
      <c r="F24" s="83"/>
      <c r="H24" s="74"/>
      <c r="I24" s="79"/>
      <c r="J24" s="74"/>
      <c r="K24" s="74"/>
      <c r="L24" s="79"/>
      <c r="M24" s="74"/>
      <c r="N24" s="74"/>
      <c r="O24" s="74"/>
      <c r="P24" s="80"/>
      <c r="Q24" s="81"/>
      <c r="R24" s="74"/>
    </row>
    <row r="25" spans="2:18" ht="15.75" customHeight="1" x14ac:dyDescent="0.3">
      <c r="B25" s="16">
        <v>12</v>
      </c>
      <c r="C25" s="84" t="s">
        <v>223</v>
      </c>
      <c r="D25" s="38">
        <v>2000</v>
      </c>
      <c r="E25" s="12" t="s">
        <v>88</v>
      </c>
      <c r="F25" s="83"/>
      <c r="H25" s="74"/>
      <c r="I25" s="79"/>
      <c r="J25" s="74"/>
      <c r="K25" s="74"/>
      <c r="L25" s="79"/>
      <c r="M25" s="74"/>
      <c r="N25" s="74"/>
      <c r="O25" s="74"/>
      <c r="P25" s="80"/>
      <c r="Q25" s="81"/>
      <c r="R25" s="74"/>
    </row>
    <row r="26" spans="2:18" ht="15.75" customHeight="1" x14ac:dyDescent="0.3">
      <c r="B26" s="16">
        <v>13</v>
      </c>
      <c r="C26" s="84" t="s">
        <v>224</v>
      </c>
      <c r="D26" s="38">
        <f>D25*D15</f>
        <v>14496820</v>
      </c>
      <c r="E26" s="12" t="s">
        <v>88</v>
      </c>
      <c r="F26" s="83"/>
      <c r="H26" s="74"/>
      <c r="I26" s="79"/>
      <c r="J26" s="74"/>
      <c r="K26" s="74"/>
      <c r="L26" s="79"/>
      <c r="M26" s="74"/>
      <c r="N26" s="74"/>
      <c r="O26" s="74"/>
      <c r="P26" s="80"/>
      <c r="Q26" s="81"/>
      <c r="R26" s="74"/>
    </row>
    <row r="27" spans="2:18" ht="15.75" customHeight="1" x14ac:dyDescent="0.3">
      <c r="B27" s="16">
        <v>14</v>
      </c>
      <c r="C27" s="84" t="s">
        <v>225</v>
      </c>
      <c r="D27" s="38">
        <v>25000</v>
      </c>
      <c r="E27" s="12" t="s">
        <v>88</v>
      </c>
      <c r="F27" s="83"/>
      <c r="H27" s="74"/>
      <c r="I27" s="79"/>
      <c r="J27" s="74"/>
      <c r="K27" s="74"/>
      <c r="L27" s="79"/>
      <c r="M27" s="74"/>
      <c r="N27" s="74"/>
      <c r="O27" s="74"/>
      <c r="P27" s="80"/>
      <c r="Q27" s="81"/>
      <c r="R27" s="74"/>
    </row>
    <row r="28" spans="2:18" ht="15.75" customHeight="1" x14ac:dyDescent="0.3">
      <c r="B28" s="16">
        <v>15</v>
      </c>
      <c r="C28" s="84" t="s">
        <v>226</v>
      </c>
      <c r="D28" s="38">
        <f>D27*D14</f>
        <v>350000</v>
      </c>
      <c r="E28" s="12" t="s">
        <v>88</v>
      </c>
      <c r="F28" s="83"/>
      <c r="H28" s="74"/>
      <c r="I28" s="79"/>
      <c r="J28" s="74"/>
      <c r="K28" s="74"/>
      <c r="L28" s="79"/>
      <c r="M28" s="74"/>
      <c r="N28" s="74"/>
      <c r="O28" s="74"/>
      <c r="P28" s="80"/>
      <c r="Q28" s="81"/>
      <c r="R28" s="74"/>
    </row>
    <row r="29" spans="2:18" ht="15.75" customHeight="1" x14ac:dyDescent="0.3">
      <c r="B29" s="163" t="s">
        <v>75</v>
      </c>
      <c r="C29" s="164"/>
      <c r="D29" s="21">
        <f>D18+D21+D23+D24+D26+D28</f>
        <v>34914979</v>
      </c>
      <c r="E29" s="85" t="s">
        <v>88</v>
      </c>
      <c r="F29" s="83"/>
      <c r="H29" s="74"/>
      <c r="I29" s="79"/>
      <c r="J29" s="74"/>
      <c r="K29" s="74"/>
      <c r="L29" s="79"/>
      <c r="M29" s="74"/>
      <c r="N29" s="74"/>
      <c r="O29" s="74"/>
      <c r="P29" s="80"/>
      <c r="Q29" s="81"/>
      <c r="R29" s="74"/>
    </row>
    <row r="30" spans="2:18" ht="15.75" customHeight="1" x14ac:dyDescent="0.3">
      <c r="E30" s="74"/>
      <c r="F30" s="83"/>
      <c r="H30" s="74"/>
      <c r="I30" s="79"/>
      <c r="J30" s="74"/>
      <c r="K30" s="74"/>
      <c r="L30" s="79"/>
      <c r="M30" s="74"/>
      <c r="N30" s="74"/>
      <c r="O30" s="74"/>
      <c r="P30" s="80"/>
      <c r="Q30" s="81"/>
      <c r="R30" s="74"/>
    </row>
    <row r="31" spans="2:18" ht="15.75" customHeight="1" x14ac:dyDescent="0.3">
      <c r="E31" s="74"/>
      <c r="F31" s="83"/>
      <c r="H31" s="74"/>
      <c r="I31" s="79"/>
      <c r="J31" s="74"/>
      <c r="K31" s="74"/>
      <c r="L31" s="79"/>
      <c r="M31" s="74"/>
      <c r="N31" s="74"/>
      <c r="O31" s="74"/>
      <c r="P31" s="80"/>
      <c r="Q31" s="81"/>
      <c r="R31" s="74"/>
    </row>
    <row r="32" spans="2:18" ht="15.75" customHeight="1" x14ac:dyDescent="0.3">
      <c r="B32" s="165" t="s">
        <v>93</v>
      </c>
      <c r="C32" s="165"/>
      <c r="D32" s="165"/>
      <c r="E32" s="83"/>
      <c r="F32" s="75"/>
      <c r="G32" s="74"/>
      <c r="H32" s="79"/>
      <c r="I32" s="79"/>
      <c r="J32" s="74"/>
      <c r="K32" s="74"/>
      <c r="L32" s="79"/>
      <c r="M32" s="74"/>
      <c r="N32" s="74"/>
      <c r="O32" s="80"/>
      <c r="P32" s="81"/>
      <c r="Q32" s="74"/>
    </row>
    <row r="33" spans="2:18" ht="15.75" customHeight="1" x14ac:dyDescent="0.3">
      <c r="B33" s="39" t="s">
        <v>25</v>
      </c>
      <c r="C33" s="90" t="s">
        <v>48</v>
      </c>
      <c r="D33" s="90" t="s">
        <v>74</v>
      </c>
      <c r="E33" s="83"/>
      <c r="F33" s="75"/>
      <c r="G33" s="74"/>
      <c r="H33" s="79"/>
      <c r="I33" s="79"/>
      <c r="J33" s="74"/>
      <c r="K33" s="74"/>
      <c r="L33" s="79"/>
      <c r="M33" s="74"/>
      <c r="N33" s="74"/>
      <c r="O33" s="80"/>
      <c r="P33" s="81"/>
      <c r="Q33" s="74"/>
    </row>
    <row r="34" spans="2:18" ht="15.75" customHeight="1" x14ac:dyDescent="0.3">
      <c r="B34" s="12">
        <v>1</v>
      </c>
      <c r="C34" s="12" t="s">
        <v>94</v>
      </c>
      <c r="D34" s="91">
        <v>520600</v>
      </c>
      <c r="E34" s="74"/>
      <c r="F34" s="83"/>
      <c r="H34" s="74"/>
      <c r="I34" s="79"/>
      <c r="J34" s="74"/>
      <c r="K34" s="74"/>
      <c r="L34" s="79"/>
      <c r="M34" s="74"/>
      <c r="N34" s="74"/>
      <c r="O34" s="74"/>
      <c r="P34" s="80"/>
      <c r="Q34" s="81"/>
      <c r="R34" s="74"/>
    </row>
    <row r="35" spans="2:18" ht="15.75" customHeight="1" x14ac:dyDescent="0.3">
      <c r="B35" s="12">
        <v>2</v>
      </c>
      <c r="C35" s="12" t="s">
        <v>95</v>
      </c>
      <c r="D35" s="91">
        <v>16000</v>
      </c>
      <c r="E35" s="74"/>
      <c r="F35" s="83"/>
      <c r="H35" s="74"/>
      <c r="I35" s="79"/>
      <c r="J35" s="74"/>
      <c r="K35" s="74"/>
      <c r="L35" s="79"/>
      <c r="M35" s="74"/>
      <c r="N35" s="74"/>
      <c r="O35" s="74"/>
      <c r="P35" s="80"/>
      <c r="Q35" s="81"/>
      <c r="R35" s="74"/>
    </row>
    <row r="36" spans="2:18" ht="15.75" customHeight="1" x14ac:dyDescent="0.3">
      <c r="B36" s="12">
        <v>3</v>
      </c>
      <c r="C36" s="12" t="s">
        <v>96</v>
      </c>
      <c r="D36" s="91">
        <v>30150</v>
      </c>
      <c r="E36" s="74"/>
      <c r="F36" s="83"/>
      <c r="H36" s="74"/>
      <c r="I36" s="79"/>
      <c r="J36" s="74"/>
      <c r="K36" s="74"/>
      <c r="L36" s="79"/>
      <c r="M36" s="74"/>
      <c r="N36" s="74"/>
      <c r="O36" s="74"/>
      <c r="P36" s="80"/>
      <c r="Q36" s="81"/>
      <c r="R36" s="74"/>
    </row>
    <row r="37" spans="2:18" ht="15.75" customHeight="1" x14ac:dyDescent="0.3">
      <c r="B37" s="12">
        <v>4</v>
      </c>
      <c r="C37" s="12" t="s">
        <v>253</v>
      </c>
      <c r="D37" s="91">
        <v>9604000</v>
      </c>
      <c r="E37" s="74"/>
      <c r="F37" s="83"/>
      <c r="H37" s="74"/>
      <c r="I37" s="79"/>
      <c r="J37" s="74"/>
      <c r="K37" s="74"/>
      <c r="L37" s="79"/>
      <c r="M37" s="74"/>
      <c r="N37" s="74"/>
      <c r="O37" s="74"/>
      <c r="P37" s="80"/>
      <c r="Q37" s="81"/>
      <c r="R37" s="74"/>
    </row>
    <row r="38" spans="2:18" ht="15.75" customHeight="1" x14ac:dyDescent="0.3">
      <c r="B38" s="12">
        <v>5</v>
      </c>
      <c r="C38" s="12" t="s">
        <v>97</v>
      </c>
      <c r="D38" s="91">
        <v>7768000</v>
      </c>
      <c r="E38" s="74"/>
      <c r="F38" s="83"/>
      <c r="H38" s="74"/>
      <c r="I38" s="79"/>
      <c r="J38" s="74"/>
      <c r="K38" s="74"/>
      <c r="L38" s="79"/>
      <c r="M38" s="74"/>
      <c r="N38" s="74"/>
      <c r="O38" s="74"/>
      <c r="P38" s="80"/>
      <c r="Q38" s="81"/>
      <c r="R38" s="74"/>
    </row>
    <row r="39" spans="2:18" ht="15.75" customHeight="1" x14ac:dyDescent="0.3">
      <c r="B39" s="12">
        <v>6</v>
      </c>
      <c r="C39" s="12" t="s">
        <v>254</v>
      </c>
      <c r="D39" s="91">
        <v>1865000</v>
      </c>
      <c r="E39" s="74"/>
      <c r="F39" s="83"/>
      <c r="H39" s="74"/>
      <c r="I39" s="79"/>
      <c r="J39" s="74"/>
      <c r="K39" s="74"/>
      <c r="L39" s="79"/>
      <c r="M39" s="74"/>
      <c r="N39" s="74"/>
      <c r="O39" s="74"/>
      <c r="P39" s="80"/>
      <c r="Q39" s="81"/>
      <c r="R39" s="74"/>
    </row>
    <row r="40" spans="2:18" ht="15.75" customHeight="1" x14ac:dyDescent="0.3">
      <c r="B40" s="12">
        <v>7</v>
      </c>
      <c r="C40" s="12" t="s">
        <v>98</v>
      </c>
      <c r="D40" s="91">
        <v>826226</v>
      </c>
      <c r="E40" s="74"/>
      <c r="F40" s="83"/>
      <c r="H40" s="74"/>
      <c r="I40" s="79"/>
      <c r="J40" s="74"/>
      <c r="K40" s="74"/>
      <c r="L40" s="79"/>
      <c r="M40" s="74"/>
      <c r="N40" s="74"/>
      <c r="O40" s="74"/>
      <c r="P40" s="80"/>
      <c r="Q40" s="81"/>
      <c r="R40" s="74"/>
    </row>
    <row r="41" spans="2:18" ht="15.75" customHeight="1" x14ac:dyDescent="0.3">
      <c r="B41" s="12">
        <v>8</v>
      </c>
      <c r="C41" s="12" t="s">
        <v>255</v>
      </c>
      <c r="D41" s="91">
        <v>16932750</v>
      </c>
      <c r="E41" s="74"/>
      <c r="F41" s="83"/>
      <c r="H41" s="74"/>
      <c r="I41" s="79"/>
      <c r="J41" s="74"/>
      <c r="K41" s="74"/>
      <c r="L41" s="79"/>
      <c r="M41" s="74"/>
      <c r="N41" s="74"/>
      <c r="O41" s="74"/>
      <c r="P41" s="80"/>
      <c r="Q41" s="81"/>
      <c r="R41" s="74"/>
    </row>
    <row r="42" spans="2:18" ht="15.75" customHeight="1" x14ac:dyDescent="0.3">
      <c r="B42" s="12">
        <v>9</v>
      </c>
      <c r="C42" s="12" t="s">
        <v>99</v>
      </c>
      <c r="D42" s="91">
        <v>17334000</v>
      </c>
      <c r="E42" s="74"/>
      <c r="F42" s="83"/>
      <c r="H42" s="74"/>
      <c r="I42" s="79"/>
      <c r="J42" s="74"/>
      <c r="K42" s="74"/>
      <c r="L42" s="79"/>
      <c r="M42" s="74"/>
      <c r="N42" s="74"/>
      <c r="O42" s="74"/>
      <c r="P42" s="80"/>
      <c r="Q42" s="81"/>
      <c r="R42" s="74"/>
    </row>
    <row r="43" spans="2:18" ht="15.75" customHeight="1" x14ac:dyDescent="0.3">
      <c r="B43" s="160" t="s">
        <v>50</v>
      </c>
      <c r="C43" s="161"/>
      <c r="D43" s="24">
        <v>64417226</v>
      </c>
      <c r="E43" s="74"/>
      <c r="F43" s="83"/>
      <c r="H43" s="74"/>
      <c r="I43" s="79"/>
      <c r="J43" s="74"/>
      <c r="K43" s="74"/>
      <c r="L43" s="79"/>
      <c r="M43" s="74"/>
      <c r="N43" s="74"/>
      <c r="O43" s="74"/>
      <c r="P43" s="80"/>
      <c r="Q43" s="81"/>
      <c r="R43" s="74"/>
    </row>
    <row r="44" spans="2:18" ht="15.75" customHeight="1" x14ac:dyDescent="0.3">
      <c r="E44" s="74"/>
      <c r="F44" s="83"/>
      <c r="H44" s="74"/>
      <c r="I44" s="79"/>
      <c r="J44" s="74"/>
      <c r="K44" s="74"/>
      <c r="L44" s="79"/>
      <c r="M44" s="74"/>
      <c r="N44" s="74"/>
      <c r="O44" s="74"/>
      <c r="P44" s="80"/>
      <c r="Q44" s="81"/>
      <c r="R44" s="74"/>
    </row>
    <row r="45" spans="2:18" ht="15.75" customHeight="1" x14ac:dyDescent="0.3">
      <c r="E45" s="74"/>
      <c r="F45" s="83"/>
      <c r="H45" s="74"/>
      <c r="I45" s="79"/>
      <c r="J45" s="74"/>
      <c r="K45" s="74"/>
      <c r="L45" s="79"/>
      <c r="M45" s="74"/>
      <c r="N45" s="74"/>
      <c r="O45" s="74"/>
      <c r="P45" s="80"/>
      <c r="Q45" s="81"/>
      <c r="R45" s="74"/>
    </row>
    <row r="46" spans="2:18" ht="15.75" customHeight="1" x14ac:dyDescent="0.3">
      <c r="E46" s="74"/>
      <c r="F46" s="83"/>
      <c r="H46" s="74"/>
      <c r="I46" s="79"/>
      <c r="J46" s="74"/>
      <c r="K46" s="74"/>
      <c r="L46" s="79"/>
      <c r="M46" s="74"/>
      <c r="N46" s="74"/>
      <c r="O46" s="74"/>
      <c r="P46" s="80"/>
      <c r="Q46" s="81"/>
      <c r="R46" s="74"/>
    </row>
    <row r="47" spans="2:18" ht="15.75" customHeight="1" x14ac:dyDescent="0.3">
      <c r="E47" s="74"/>
      <c r="F47" s="83"/>
      <c r="H47" s="74"/>
      <c r="I47" s="79"/>
      <c r="J47" s="74"/>
      <c r="K47" s="74"/>
      <c r="L47" s="79"/>
      <c r="M47" s="74"/>
      <c r="N47" s="74"/>
      <c r="O47" s="74"/>
      <c r="P47" s="80"/>
      <c r="Q47" s="81"/>
      <c r="R47" s="74"/>
    </row>
    <row r="48" spans="2:18" ht="15.75" customHeight="1" x14ac:dyDescent="0.3">
      <c r="E48" s="74"/>
      <c r="F48" s="83"/>
      <c r="H48" s="74"/>
      <c r="I48" s="79"/>
      <c r="J48" s="74"/>
      <c r="K48" s="74"/>
      <c r="L48" s="79"/>
      <c r="M48" s="74"/>
      <c r="N48" s="74"/>
      <c r="O48" s="74"/>
      <c r="P48" s="80"/>
      <c r="Q48" s="81"/>
      <c r="R48" s="74"/>
    </row>
    <row r="49" spans="5:18" ht="15.75" customHeight="1" x14ac:dyDescent="0.3">
      <c r="E49" s="74"/>
      <c r="F49" s="83"/>
      <c r="H49" s="74"/>
      <c r="I49" s="79"/>
      <c r="J49" s="74"/>
      <c r="K49" s="74"/>
      <c r="L49" s="79"/>
      <c r="M49" s="74"/>
      <c r="N49" s="74"/>
      <c r="O49" s="74"/>
      <c r="P49" s="80"/>
      <c r="Q49" s="81"/>
      <c r="R49" s="74"/>
    </row>
    <row r="50" spans="5:18" ht="15.75" customHeight="1" x14ac:dyDescent="0.3">
      <c r="E50" s="74"/>
      <c r="F50" s="83"/>
      <c r="H50" s="74"/>
      <c r="I50" s="79"/>
      <c r="J50" s="74"/>
      <c r="K50" s="74"/>
      <c r="L50" s="79"/>
      <c r="M50" s="74"/>
      <c r="N50" s="74"/>
      <c r="O50" s="74"/>
      <c r="P50" s="80"/>
      <c r="Q50" s="81"/>
      <c r="R50" s="74"/>
    </row>
    <row r="51" spans="5:18" ht="15.75" customHeight="1" x14ac:dyDescent="0.3">
      <c r="E51" s="74"/>
      <c r="F51" s="83"/>
      <c r="H51" s="74"/>
      <c r="I51" s="79"/>
      <c r="J51" s="74"/>
      <c r="K51" s="74"/>
      <c r="L51" s="79"/>
      <c r="M51" s="74"/>
      <c r="N51" s="74"/>
      <c r="O51" s="74"/>
      <c r="P51" s="80"/>
      <c r="Q51" s="81"/>
      <c r="R51" s="74"/>
    </row>
    <row r="52" spans="5:18" ht="15.75" customHeight="1" x14ac:dyDescent="0.3">
      <c r="E52" s="74"/>
      <c r="F52" s="83"/>
      <c r="H52" s="74"/>
      <c r="I52" s="79"/>
      <c r="J52" s="74"/>
      <c r="K52" s="74"/>
      <c r="L52" s="79"/>
      <c r="M52" s="74"/>
      <c r="N52" s="74"/>
      <c r="O52" s="74"/>
      <c r="P52" s="80"/>
      <c r="Q52" s="81"/>
      <c r="R52" s="74"/>
    </row>
    <row r="53" spans="5:18" ht="15.75" customHeight="1" x14ac:dyDescent="0.3">
      <c r="E53" s="74"/>
      <c r="F53" s="83"/>
      <c r="H53" s="74"/>
      <c r="I53" s="79"/>
      <c r="J53" s="74"/>
      <c r="K53" s="74"/>
      <c r="L53" s="79"/>
      <c r="M53" s="74"/>
      <c r="N53" s="74"/>
      <c r="O53" s="74"/>
      <c r="P53" s="80"/>
      <c r="Q53" s="81"/>
      <c r="R53" s="74"/>
    </row>
    <row r="54" spans="5:18" ht="15.75" customHeight="1" x14ac:dyDescent="0.3">
      <c r="E54" s="74"/>
      <c r="F54" s="83"/>
      <c r="H54" s="74"/>
      <c r="I54" s="79"/>
      <c r="J54" s="74"/>
      <c r="K54" s="74"/>
      <c r="L54" s="79"/>
      <c r="M54" s="74"/>
      <c r="N54" s="74"/>
      <c r="O54" s="74"/>
      <c r="P54" s="80"/>
      <c r="Q54" s="81"/>
      <c r="R54" s="74"/>
    </row>
    <row r="55" spans="5:18" ht="15.75" customHeight="1" x14ac:dyDescent="0.3">
      <c r="E55" s="74"/>
      <c r="F55" s="83"/>
      <c r="H55" s="74"/>
      <c r="I55" s="79"/>
      <c r="J55" s="74"/>
      <c r="K55" s="74"/>
      <c r="L55" s="79"/>
      <c r="M55" s="74"/>
      <c r="N55" s="74"/>
      <c r="O55" s="74"/>
      <c r="P55" s="80"/>
      <c r="Q55" s="81"/>
      <c r="R55" s="74"/>
    </row>
    <row r="56" spans="5:18" ht="15.75" customHeight="1" x14ac:dyDescent="0.3">
      <c r="E56" s="74"/>
      <c r="F56" s="83"/>
      <c r="H56" s="74"/>
      <c r="I56" s="79"/>
      <c r="J56" s="74"/>
      <c r="K56" s="74"/>
      <c r="L56" s="79"/>
      <c r="M56" s="74"/>
      <c r="N56" s="74"/>
      <c r="O56" s="74"/>
      <c r="P56" s="80"/>
      <c r="Q56" s="81"/>
      <c r="R56" s="74"/>
    </row>
    <row r="57" spans="5:18" ht="15.75" customHeight="1" x14ac:dyDescent="0.3">
      <c r="E57" s="74"/>
      <c r="F57" s="83"/>
      <c r="H57" s="74"/>
      <c r="I57" s="79"/>
      <c r="J57" s="74"/>
      <c r="K57" s="74"/>
      <c r="L57" s="79"/>
      <c r="M57" s="74"/>
      <c r="N57" s="74"/>
      <c r="O57" s="74"/>
      <c r="P57" s="80"/>
      <c r="Q57" s="81"/>
      <c r="R57" s="74"/>
    </row>
    <row r="58" spans="5:18" ht="15.75" customHeight="1" x14ac:dyDescent="0.3">
      <c r="E58" s="74"/>
      <c r="F58" s="83"/>
      <c r="H58" s="74"/>
      <c r="I58" s="79"/>
      <c r="J58" s="74"/>
      <c r="K58" s="74"/>
      <c r="L58" s="79"/>
      <c r="M58" s="74"/>
      <c r="N58" s="74"/>
      <c r="O58" s="74"/>
      <c r="P58" s="80"/>
      <c r="Q58" s="81"/>
      <c r="R58" s="74"/>
    </row>
    <row r="59" spans="5:18" ht="15.75" customHeight="1" x14ac:dyDescent="0.3">
      <c r="E59" s="74"/>
      <c r="F59" s="83"/>
      <c r="H59" s="74"/>
      <c r="I59" s="79"/>
      <c r="J59" s="74"/>
      <c r="K59" s="74"/>
      <c r="L59" s="79"/>
      <c r="M59" s="74"/>
      <c r="N59" s="74"/>
      <c r="O59" s="74"/>
      <c r="P59" s="80"/>
      <c r="Q59" s="81"/>
      <c r="R59" s="74"/>
    </row>
    <row r="60" spans="5:18" ht="15.75" customHeight="1" x14ac:dyDescent="0.3">
      <c r="E60" s="74"/>
      <c r="F60" s="83"/>
      <c r="H60" s="74"/>
      <c r="I60" s="79"/>
      <c r="J60" s="74"/>
      <c r="K60" s="74"/>
      <c r="L60" s="79"/>
      <c r="M60" s="74"/>
      <c r="N60" s="74"/>
      <c r="O60" s="74"/>
      <c r="P60" s="80"/>
      <c r="Q60" s="81"/>
      <c r="R60" s="74"/>
    </row>
    <row r="61" spans="5:18" ht="15.75" customHeight="1" x14ac:dyDescent="0.3">
      <c r="E61" s="74"/>
      <c r="F61" s="83"/>
      <c r="H61" s="74"/>
      <c r="I61" s="79"/>
      <c r="J61" s="74"/>
      <c r="K61" s="74"/>
      <c r="L61" s="79"/>
      <c r="M61" s="74"/>
      <c r="N61" s="74"/>
      <c r="O61" s="74"/>
      <c r="P61" s="80"/>
      <c r="Q61" s="81"/>
      <c r="R61" s="74"/>
    </row>
    <row r="62" spans="5:18" ht="15.75" customHeight="1" x14ac:dyDescent="0.3">
      <c r="E62" s="74"/>
      <c r="F62" s="83"/>
      <c r="H62" s="74"/>
      <c r="I62" s="79"/>
      <c r="J62" s="74"/>
      <c r="K62" s="74"/>
      <c r="L62" s="79"/>
      <c r="M62" s="74"/>
      <c r="N62" s="74"/>
      <c r="O62" s="74"/>
      <c r="P62" s="80"/>
      <c r="Q62" s="81"/>
      <c r="R62" s="74"/>
    </row>
    <row r="63" spans="5:18" ht="15.75" customHeight="1" x14ac:dyDescent="0.3">
      <c r="E63" s="74"/>
      <c r="F63" s="83"/>
      <c r="H63" s="74"/>
      <c r="I63" s="79"/>
      <c r="J63" s="74"/>
      <c r="K63" s="74"/>
      <c r="L63" s="79"/>
      <c r="M63" s="74"/>
      <c r="N63" s="74"/>
      <c r="O63" s="74"/>
      <c r="P63" s="80"/>
      <c r="Q63" s="81"/>
      <c r="R63" s="74"/>
    </row>
    <row r="64" spans="5:18" ht="15.75" customHeight="1" x14ac:dyDescent="0.3">
      <c r="E64" s="74"/>
      <c r="F64" s="83"/>
      <c r="H64" s="74"/>
      <c r="I64" s="79"/>
      <c r="J64" s="74"/>
      <c r="K64" s="74"/>
      <c r="L64" s="79"/>
      <c r="M64" s="74"/>
      <c r="N64" s="74"/>
      <c r="O64" s="74"/>
      <c r="P64" s="80"/>
      <c r="Q64" s="81"/>
      <c r="R64" s="74"/>
    </row>
    <row r="65" spans="5:18" ht="15.75" customHeight="1" x14ac:dyDescent="0.3">
      <c r="E65" s="74"/>
      <c r="F65" s="83"/>
      <c r="H65" s="74"/>
      <c r="I65" s="79"/>
      <c r="J65" s="74"/>
      <c r="K65" s="74"/>
      <c r="L65" s="79"/>
      <c r="M65" s="74"/>
      <c r="N65" s="74"/>
      <c r="O65" s="74"/>
      <c r="P65" s="80"/>
      <c r="Q65" s="81"/>
      <c r="R65" s="74"/>
    </row>
    <row r="66" spans="5:18" ht="15.75" customHeight="1" x14ac:dyDescent="0.3">
      <c r="E66" s="74"/>
      <c r="F66" s="83"/>
      <c r="H66" s="74"/>
      <c r="I66" s="79"/>
      <c r="J66" s="74"/>
      <c r="K66" s="74"/>
      <c r="L66" s="79"/>
      <c r="M66" s="74"/>
      <c r="N66" s="74"/>
      <c r="O66" s="74"/>
      <c r="P66" s="80"/>
      <c r="Q66" s="81"/>
      <c r="R66" s="74"/>
    </row>
    <row r="67" spans="5:18" ht="15.75" customHeight="1" x14ac:dyDescent="0.3">
      <c r="E67" s="74"/>
      <c r="F67" s="83"/>
      <c r="H67" s="74"/>
      <c r="I67" s="79"/>
      <c r="J67" s="74"/>
      <c r="K67" s="74"/>
      <c r="L67" s="79"/>
      <c r="M67" s="74"/>
      <c r="N67" s="74"/>
      <c r="O67" s="74"/>
      <c r="P67" s="80"/>
      <c r="Q67" s="81"/>
      <c r="R67" s="74"/>
    </row>
    <row r="68" spans="5:18" ht="15.75" customHeight="1" x14ac:dyDescent="0.3">
      <c r="E68" s="74"/>
      <c r="F68" s="83"/>
      <c r="H68" s="74"/>
      <c r="I68" s="79"/>
      <c r="J68" s="74"/>
      <c r="K68" s="74"/>
      <c r="L68" s="79"/>
      <c r="M68" s="74"/>
      <c r="N68" s="74"/>
      <c r="O68" s="74"/>
      <c r="P68" s="80"/>
      <c r="Q68" s="81"/>
      <c r="R68" s="74"/>
    </row>
    <row r="69" spans="5:18" ht="15.75" customHeight="1" x14ac:dyDescent="0.3">
      <c r="E69" s="74"/>
      <c r="F69" s="83"/>
      <c r="H69" s="74"/>
      <c r="I69" s="79"/>
      <c r="J69" s="74"/>
      <c r="K69" s="74"/>
      <c r="L69" s="79"/>
      <c r="M69" s="74"/>
      <c r="N69" s="74"/>
      <c r="O69" s="74"/>
      <c r="P69" s="80"/>
      <c r="Q69" s="81"/>
      <c r="R69" s="74"/>
    </row>
    <row r="70" spans="5:18" ht="15.75" customHeight="1" x14ac:dyDescent="0.3">
      <c r="E70" s="74"/>
      <c r="F70" s="83"/>
      <c r="H70" s="74"/>
      <c r="I70" s="79"/>
      <c r="J70" s="74"/>
      <c r="K70" s="74"/>
      <c r="L70" s="79"/>
      <c r="M70" s="74"/>
      <c r="N70" s="74"/>
      <c r="O70" s="74"/>
      <c r="P70" s="80"/>
      <c r="Q70" s="81"/>
      <c r="R70" s="74"/>
    </row>
    <row r="71" spans="5:18" ht="15.75" customHeight="1" x14ac:dyDescent="0.3">
      <c r="E71" s="74"/>
      <c r="F71" s="83"/>
      <c r="H71" s="74"/>
      <c r="I71" s="79"/>
      <c r="J71" s="74"/>
      <c r="K71" s="74"/>
      <c r="L71" s="79"/>
      <c r="M71" s="74"/>
      <c r="N71" s="74"/>
      <c r="O71" s="74"/>
      <c r="P71" s="80"/>
      <c r="Q71" s="81"/>
      <c r="R71" s="74"/>
    </row>
    <row r="72" spans="5:18" ht="15.75" customHeight="1" x14ac:dyDescent="0.3">
      <c r="E72" s="74"/>
      <c r="F72" s="83"/>
      <c r="H72" s="74"/>
      <c r="I72" s="79"/>
      <c r="J72" s="74"/>
      <c r="K72" s="74"/>
      <c r="L72" s="79"/>
      <c r="M72" s="74"/>
      <c r="N72" s="74"/>
      <c r="O72" s="74"/>
      <c r="P72" s="80"/>
      <c r="Q72" s="81"/>
      <c r="R72" s="74"/>
    </row>
    <row r="73" spans="5:18" ht="15.75" customHeight="1" x14ac:dyDescent="0.3">
      <c r="E73" s="74"/>
      <c r="F73" s="83"/>
      <c r="H73" s="74"/>
      <c r="I73" s="79"/>
      <c r="J73" s="74"/>
      <c r="K73" s="74"/>
      <c r="L73" s="79"/>
      <c r="M73" s="74"/>
      <c r="N73" s="74"/>
      <c r="O73" s="74"/>
      <c r="P73" s="80"/>
      <c r="Q73" s="81"/>
      <c r="R73" s="74"/>
    </row>
    <row r="74" spans="5:18" ht="15.75" customHeight="1" x14ac:dyDescent="0.3">
      <c r="E74" s="74"/>
      <c r="F74" s="83"/>
      <c r="H74" s="74"/>
      <c r="I74" s="79"/>
      <c r="J74" s="74"/>
      <c r="K74" s="74"/>
      <c r="L74" s="79"/>
      <c r="M74" s="74"/>
      <c r="N74" s="74"/>
      <c r="O74" s="74"/>
      <c r="P74" s="80"/>
      <c r="Q74" s="81"/>
      <c r="R74" s="74"/>
    </row>
    <row r="75" spans="5:18" ht="15.75" customHeight="1" x14ac:dyDescent="0.3">
      <c r="E75" s="74"/>
      <c r="F75" s="83"/>
      <c r="H75" s="74"/>
      <c r="I75" s="79"/>
      <c r="J75" s="74"/>
      <c r="K75" s="74"/>
      <c r="L75" s="79"/>
      <c r="M75" s="74"/>
      <c r="N75" s="74"/>
      <c r="O75" s="74"/>
      <c r="P75" s="80"/>
      <c r="Q75" s="81"/>
      <c r="R75" s="74"/>
    </row>
    <row r="76" spans="5:18" ht="15.75" customHeight="1" x14ac:dyDescent="0.3">
      <c r="E76" s="74"/>
      <c r="F76" s="83"/>
      <c r="H76" s="74"/>
      <c r="I76" s="79"/>
      <c r="J76" s="74"/>
      <c r="K76" s="74"/>
      <c r="L76" s="79"/>
      <c r="M76" s="74"/>
      <c r="N76" s="74"/>
      <c r="O76" s="74"/>
      <c r="P76" s="80"/>
      <c r="Q76" s="81"/>
      <c r="R76" s="74"/>
    </row>
    <row r="77" spans="5:18" ht="15.75" customHeight="1" x14ac:dyDescent="0.3">
      <c r="E77" s="74"/>
      <c r="F77" s="83"/>
      <c r="H77" s="74"/>
      <c r="I77" s="79"/>
      <c r="J77" s="74"/>
      <c r="K77" s="74"/>
      <c r="L77" s="79"/>
      <c r="M77" s="74"/>
      <c r="N77" s="74"/>
      <c r="O77" s="74"/>
      <c r="P77" s="80"/>
      <c r="Q77" s="81"/>
      <c r="R77" s="74"/>
    </row>
    <row r="78" spans="5:18" ht="15.75" customHeight="1" x14ac:dyDescent="0.3">
      <c r="E78" s="74"/>
      <c r="F78" s="83"/>
      <c r="H78" s="74"/>
      <c r="I78" s="79"/>
      <c r="J78" s="74"/>
      <c r="K78" s="74"/>
      <c r="L78" s="79"/>
      <c r="M78" s="74"/>
      <c r="N78" s="74"/>
      <c r="O78" s="74"/>
      <c r="P78" s="80"/>
      <c r="Q78" s="81"/>
      <c r="R78" s="74"/>
    </row>
    <row r="79" spans="5:18" ht="15.75" customHeight="1" x14ac:dyDescent="0.3">
      <c r="E79" s="74"/>
      <c r="F79" s="83"/>
      <c r="H79" s="74"/>
      <c r="I79" s="79"/>
      <c r="J79" s="74"/>
      <c r="K79" s="74"/>
      <c r="L79" s="79"/>
      <c r="M79" s="74"/>
      <c r="N79" s="74"/>
      <c r="O79" s="74"/>
      <c r="P79" s="80"/>
      <c r="Q79" s="81"/>
      <c r="R79" s="74"/>
    </row>
    <row r="80" spans="5:18" ht="15.75" customHeight="1" x14ac:dyDescent="0.3">
      <c r="E80" s="74"/>
      <c r="F80" s="83"/>
      <c r="H80" s="74"/>
      <c r="I80" s="79"/>
      <c r="J80" s="74"/>
      <c r="K80" s="74"/>
      <c r="L80" s="79"/>
      <c r="M80" s="74"/>
      <c r="N80" s="74"/>
      <c r="O80" s="74"/>
      <c r="P80" s="80"/>
      <c r="Q80" s="81"/>
      <c r="R80" s="74"/>
    </row>
    <row r="81" spans="5:18" ht="15.75" customHeight="1" x14ac:dyDescent="0.3">
      <c r="E81" s="74"/>
      <c r="F81" s="83"/>
      <c r="H81" s="74"/>
      <c r="I81" s="79"/>
      <c r="J81" s="74"/>
      <c r="K81" s="74"/>
      <c r="L81" s="79"/>
      <c r="M81" s="74"/>
      <c r="N81" s="74"/>
      <c r="O81" s="74"/>
      <c r="P81" s="80"/>
      <c r="Q81" s="81"/>
      <c r="R81" s="74"/>
    </row>
    <row r="82" spans="5:18" ht="15.75" customHeight="1" x14ac:dyDescent="0.3">
      <c r="E82" s="74"/>
      <c r="F82" s="83"/>
      <c r="H82" s="74"/>
      <c r="I82" s="79"/>
      <c r="J82" s="74"/>
      <c r="K82" s="74"/>
      <c r="L82" s="79"/>
      <c r="M82" s="74"/>
      <c r="N82" s="74"/>
      <c r="O82" s="74"/>
      <c r="P82" s="80"/>
      <c r="Q82" s="81"/>
      <c r="R82" s="74"/>
    </row>
    <row r="83" spans="5:18" ht="15.75" customHeight="1" x14ac:dyDescent="0.3">
      <c r="E83" s="74"/>
      <c r="F83" s="83"/>
      <c r="H83" s="74"/>
      <c r="I83" s="79"/>
      <c r="J83" s="74"/>
      <c r="K83" s="74"/>
      <c r="L83" s="79"/>
      <c r="M83" s="74"/>
      <c r="N83" s="74"/>
      <c r="O83" s="74"/>
      <c r="P83" s="80"/>
      <c r="Q83" s="81"/>
      <c r="R83" s="74"/>
    </row>
    <row r="84" spans="5:18" ht="15.75" customHeight="1" x14ac:dyDescent="0.3">
      <c r="E84" s="74"/>
      <c r="F84" s="83"/>
      <c r="H84" s="74"/>
      <c r="I84" s="79"/>
      <c r="J84" s="74"/>
      <c r="K84" s="74"/>
      <c r="L84" s="79"/>
      <c r="M84" s="74"/>
      <c r="N84" s="74"/>
      <c r="O84" s="74"/>
      <c r="P84" s="80"/>
      <c r="Q84" s="81"/>
      <c r="R84" s="74"/>
    </row>
    <row r="85" spans="5:18" ht="15.75" customHeight="1" x14ac:dyDescent="0.3">
      <c r="E85" s="74"/>
      <c r="F85" s="83"/>
      <c r="H85" s="74"/>
      <c r="I85" s="79"/>
      <c r="J85" s="74"/>
      <c r="K85" s="74"/>
      <c r="L85" s="79"/>
      <c r="M85" s="74"/>
      <c r="N85" s="74"/>
      <c r="O85" s="74"/>
      <c r="P85" s="80"/>
      <c r="Q85" s="81"/>
      <c r="R85" s="74"/>
    </row>
    <row r="86" spans="5:18" ht="15.75" customHeight="1" x14ac:dyDescent="0.3">
      <c r="E86" s="74"/>
      <c r="F86" s="83"/>
      <c r="H86" s="74"/>
      <c r="I86" s="79"/>
      <c r="J86" s="74"/>
      <c r="K86" s="74"/>
      <c r="L86" s="79"/>
      <c r="M86" s="74"/>
      <c r="N86" s="74"/>
      <c r="O86" s="74"/>
      <c r="P86" s="80"/>
      <c r="Q86" s="81"/>
      <c r="R86" s="74"/>
    </row>
    <row r="87" spans="5:18" ht="15.75" customHeight="1" x14ac:dyDescent="0.3">
      <c r="E87" s="74"/>
      <c r="F87" s="83"/>
      <c r="H87" s="74"/>
      <c r="I87" s="79"/>
      <c r="J87" s="74"/>
      <c r="K87" s="74"/>
      <c r="L87" s="79"/>
      <c r="M87" s="74"/>
      <c r="N87" s="74"/>
      <c r="O87" s="74"/>
      <c r="P87" s="80"/>
      <c r="Q87" s="81"/>
      <c r="R87" s="74"/>
    </row>
    <row r="88" spans="5:18" ht="15.75" customHeight="1" x14ac:dyDescent="0.3">
      <c r="E88" s="74"/>
      <c r="F88" s="83"/>
      <c r="H88" s="74"/>
      <c r="I88" s="79"/>
      <c r="J88" s="74"/>
      <c r="K88" s="74"/>
      <c r="L88" s="79"/>
      <c r="M88" s="74"/>
      <c r="N88" s="74"/>
      <c r="O88" s="74"/>
      <c r="P88" s="80"/>
      <c r="Q88" s="81"/>
      <c r="R88" s="74"/>
    </row>
    <row r="89" spans="5:18" ht="15.75" customHeight="1" x14ac:dyDescent="0.3">
      <c r="E89" s="74"/>
      <c r="F89" s="83"/>
      <c r="H89" s="74"/>
      <c r="I89" s="79"/>
      <c r="J89" s="74"/>
      <c r="K89" s="74"/>
      <c r="L89" s="79"/>
      <c r="M89" s="74"/>
      <c r="N89" s="74"/>
      <c r="O89" s="74"/>
      <c r="P89" s="80"/>
      <c r="Q89" s="81"/>
      <c r="R89" s="74"/>
    </row>
    <row r="90" spans="5:18" ht="15.75" customHeight="1" x14ac:dyDescent="0.3">
      <c r="E90" s="74"/>
      <c r="F90" s="83"/>
      <c r="H90" s="74"/>
      <c r="I90" s="79"/>
      <c r="J90" s="74"/>
      <c r="K90" s="74"/>
      <c r="L90" s="79"/>
      <c r="M90" s="74"/>
      <c r="N90" s="74"/>
      <c r="O90" s="74"/>
      <c r="P90" s="80"/>
      <c r="Q90" s="81"/>
      <c r="R90" s="74"/>
    </row>
    <row r="91" spans="5:18" ht="15.75" customHeight="1" x14ac:dyDescent="0.3">
      <c r="E91" s="74"/>
      <c r="F91" s="83"/>
      <c r="H91" s="74"/>
      <c r="I91" s="79"/>
      <c r="J91" s="74"/>
      <c r="K91" s="74"/>
      <c r="L91" s="79"/>
      <c r="M91" s="74"/>
      <c r="N91" s="74"/>
      <c r="O91" s="74"/>
      <c r="P91" s="80"/>
      <c r="Q91" s="81"/>
      <c r="R91" s="74"/>
    </row>
    <row r="92" spans="5:18" ht="15.75" customHeight="1" x14ac:dyDescent="0.3">
      <c r="E92" s="74"/>
      <c r="F92" s="83"/>
      <c r="H92" s="74"/>
      <c r="I92" s="79"/>
      <c r="J92" s="74"/>
      <c r="K92" s="74"/>
      <c r="L92" s="79"/>
      <c r="M92" s="74"/>
      <c r="N92" s="74"/>
      <c r="O92" s="74"/>
      <c r="P92" s="80"/>
      <c r="Q92" s="81"/>
      <c r="R92" s="74"/>
    </row>
    <row r="93" spans="5:18" ht="15.75" customHeight="1" x14ac:dyDescent="0.3">
      <c r="E93" s="74"/>
      <c r="F93" s="83"/>
      <c r="H93" s="74"/>
      <c r="I93" s="79"/>
      <c r="J93" s="74"/>
      <c r="K93" s="74"/>
      <c r="L93" s="79"/>
      <c r="M93" s="74"/>
      <c r="N93" s="74"/>
      <c r="O93" s="74"/>
      <c r="P93" s="80"/>
      <c r="Q93" s="81"/>
      <c r="R93" s="74"/>
    </row>
    <row r="94" spans="5:18" ht="15.75" customHeight="1" x14ac:dyDescent="0.3">
      <c r="E94" s="74"/>
      <c r="F94" s="83"/>
      <c r="H94" s="74"/>
      <c r="I94" s="79"/>
      <c r="J94" s="74"/>
      <c r="K94" s="74"/>
      <c r="L94" s="79"/>
      <c r="M94" s="74"/>
      <c r="N94" s="74"/>
      <c r="O94" s="74"/>
      <c r="P94" s="80"/>
      <c r="Q94" s="81"/>
      <c r="R94" s="74"/>
    </row>
    <row r="95" spans="5:18" ht="15.75" customHeight="1" x14ac:dyDescent="0.3">
      <c r="E95" s="74"/>
      <c r="F95" s="83"/>
      <c r="H95" s="74"/>
      <c r="I95" s="79"/>
      <c r="J95" s="74"/>
      <c r="K95" s="74"/>
      <c r="L95" s="79"/>
      <c r="M95" s="74"/>
      <c r="N95" s="74"/>
      <c r="O95" s="74"/>
      <c r="P95" s="80"/>
      <c r="Q95" s="81"/>
      <c r="R95" s="74"/>
    </row>
    <row r="96" spans="5:18" ht="15.75" customHeight="1" x14ac:dyDescent="0.3">
      <c r="E96" s="74"/>
      <c r="F96" s="83"/>
      <c r="H96" s="74"/>
      <c r="I96" s="79"/>
      <c r="J96" s="74"/>
      <c r="K96" s="74"/>
      <c r="L96" s="79"/>
      <c r="M96" s="74"/>
      <c r="N96" s="74"/>
      <c r="O96" s="74"/>
      <c r="P96" s="80"/>
      <c r="Q96" s="81"/>
      <c r="R96" s="74"/>
    </row>
    <row r="97" spans="5:18" ht="15.75" customHeight="1" x14ac:dyDescent="0.3">
      <c r="E97" s="74"/>
      <c r="F97" s="83"/>
      <c r="H97" s="74"/>
      <c r="I97" s="79"/>
      <c r="J97" s="74"/>
      <c r="K97" s="74"/>
      <c r="L97" s="79"/>
      <c r="M97" s="74"/>
      <c r="N97" s="74"/>
      <c r="O97" s="74"/>
      <c r="P97" s="80"/>
      <c r="Q97" s="81"/>
      <c r="R97" s="74"/>
    </row>
    <row r="98" spans="5:18" ht="15.75" customHeight="1" x14ac:dyDescent="0.3">
      <c r="E98" s="74"/>
      <c r="F98" s="83"/>
      <c r="H98" s="74"/>
      <c r="I98" s="79"/>
      <c r="J98" s="74"/>
      <c r="K98" s="74"/>
      <c r="L98" s="79"/>
      <c r="M98" s="74"/>
      <c r="N98" s="74"/>
      <c r="O98" s="74"/>
      <c r="P98" s="80"/>
      <c r="Q98" s="81"/>
      <c r="R98" s="74"/>
    </row>
    <row r="99" spans="5:18" ht="15.75" customHeight="1" x14ac:dyDescent="0.3">
      <c r="E99" s="74"/>
      <c r="F99" s="83"/>
      <c r="H99" s="74"/>
      <c r="I99" s="79"/>
      <c r="J99" s="74"/>
      <c r="K99" s="74"/>
      <c r="L99" s="79"/>
      <c r="M99" s="74"/>
      <c r="N99" s="74"/>
      <c r="O99" s="74"/>
      <c r="P99" s="80"/>
      <c r="Q99" s="81"/>
      <c r="R99" s="74"/>
    </row>
    <row r="100" spans="5:18" ht="15.75" customHeight="1" x14ac:dyDescent="0.3">
      <c r="E100" s="74"/>
      <c r="F100" s="83"/>
      <c r="H100" s="74"/>
      <c r="I100" s="79"/>
      <c r="J100" s="74"/>
      <c r="K100" s="74"/>
      <c r="L100" s="79"/>
      <c r="M100" s="74"/>
      <c r="N100" s="74"/>
      <c r="O100" s="74"/>
      <c r="P100" s="80"/>
      <c r="Q100" s="81"/>
      <c r="R100" s="74"/>
    </row>
    <row r="101" spans="5:18" ht="15.75" customHeight="1" x14ac:dyDescent="0.3">
      <c r="E101" s="74"/>
      <c r="F101" s="83"/>
      <c r="H101" s="74"/>
      <c r="I101" s="79"/>
      <c r="J101" s="74"/>
      <c r="K101" s="74"/>
      <c r="L101" s="79"/>
      <c r="M101" s="74"/>
      <c r="N101" s="74"/>
      <c r="O101" s="74"/>
      <c r="P101" s="80"/>
      <c r="Q101" s="81"/>
      <c r="R101" s="74"/>
    </row>
    <row r="102" spans="5:18" ht="15.75" customHeight="1" x14ac:dyDescent="0.3">
      <c r="E102" s="74"/>
      <c r="F102" s="83"/>
      <c r="H102" s="74"/>
      <c r="I102" s="79"/>
      <c r="J102" s="74"/>
      <c r="K102" s="74"/>
      <c r="L102" s="79"/>
      <c r="M102" s="74"/>
      <c r="N102" s="74"/>
      <c r="O102" s="74"/>
      <c r="P102" s="80"/>
      <c r="Q102" s="81"/>
      <c r="R102" s="74"/>
    </row>
    <row r="103" spans="5:18" ht="15.75" customHeight="1" x14ac:dyDescent="0.3">
      <c r="E103" s="74"/>
      <c r="F103" s="83"/>
      <c r="H103" s="74"/>
      <c r="I103" s="79"/>
      <c r="J103" s="74"/>
      <c r="K103" s="74"/>
      <c r="L103" s="79"/>
      <c r="M103" s="74"/>
      <c r="N103" s="74"/>
      <c r="O103" s="74"/>
      <c r="P103" s="80"/>
      <c r="Q103" s="81"/>
      <c r="R103" s="74"/>
    </row>
    <row r="104" spans="5:18" ht="15.75" customHeight="1" x14ac:dyDescent="0.3">
      <c r="E104" s="74"/>
      <c r="F104" s="83"/>
      <c r="H104" s="74"/>
      <c r="I104" s="79"/>
      <c r="J104" s="74"/>
      <c r="K104" s="74"/>
      <c r="L104" s="79"/>
      <c r="M104" s="74"/>
      <c r="N104" s="74"/>
      <c r="O104" s="74"/>
      <c r="P104" s="80"/>
      <c r="Q104" s="81"/>
      <c r="R104" s="74"/>
    </row>
    <row r="105" spans="5:18" ht="15.75" customHeight="1" x14ac:dyDescent="0.3">
      <c r="E105" s="74"/>
      <c r="F105" s="83"/>
      <c r="H105" s="74"/>
      <c r="I105" s="79"/>
      <c r="J105" s="74"/>
      <c r="K105" s="74"/>
      <c r="L105" s="79"/>
      <c r="M105" s="74"/>
      <c r="N105" s="74"/>
      <c r="O105" s="74"/>
      <c r="P105" s="80"/>
      <c r="Q105" s="81"/>
      <c r="R105" s="74"/>
    </row>
    <row r="106" spans="5:18" ht="15.75" customHeight="1" x14ac:dyDescent="0.3">
      <c r="E106" s="74"/>
      <c r="F106" s="83"/>
      <c r="H106" s="74"/>
      <c r="I106" s="79"/>
      <c r="J106" s="74"/>
      <c r="K106" s="74"/>
      <c r="L106" s="79"/>
      <c r="M106" s="74"/>
      <c r="N106" s="74"/>
      <c r="O106" s="74"/>
      <c r="P106" s="80"/>
      <c r="Q106" s="81"/>
      <c r="R106" s="74"/>
    </row>
    <row r="107" spans="5:18" ht="15.75" customHeight="1" x14ac:dyDescent="0.3">
      <c r="E107" s="74"/>
      <c r="F107" s="83"/>
      <c r="H107" s="74"/>
      <c r="I107" s="79"/>
      <c r="J107" s="74"/>
      <c r="K107" s="74"/>
      <c r="L107" s="79"/>
      <c r="M107" s="74"/>
      <c r="N107" s="74"/>
      <c r="O107" s="74"/>
      <c r="P107" s="80"/>
      <c r="Q107" s="81"/>
      <c r="R107" s="74"/>
    </row>
    <row r="108" spans="5:18" ht="15.75" customHeight="1" x14ac:dyDescent="0.3">
      <c r="E108" s="74"/>
      <c r="F108" s="83"/>
      <c r="H108" s="74"/>
      <c r="I108" s="79"/>
      <c r="J108" s="74"/>
      <c r="K108" s="74"/>
      <c r="L108" s="79"/>
      <c r="M108" s="74"/>
      <c r="N108" s="74"/>
      <c r="O108" s="74"/>
      <c r="P108" s="80"/>
      <c r="Q108" s="81"/>
      <c r="R108" s="74"/>
    </row>
    <row r="109" spans="5:18" ht="15.75" customHeight="1" x14ac:dyDescent="0.3">
      <c r="E109" s="74"/>
      <c r="F109" s="83"/>
      <c r="H109" s="74"/>
      <c r="I109" s="79"/>
      <c r="J109" s="74"/>
      <c r="K109" s="74"/>
      <c r="L109" s="79"/>
      <c r="M109" s="74"/>
      <c r="N109" s="74"/>
      <c r="O109" s="74"/>
      <c r="P109" s="80"/>
      <c r="Q109" s="81"/>
      <c r="R109" s="74"/>
    </row>
    <row r="110" spans="5:18" ht="15.75" customHeight="1" x14ac:dyDescent="0.3">
      <c r="E110" s="74"/>
      <c r="F110" s="83"/>
      <c r="H110" s="74"/>
      <c r="I110" s="79"/>
      <c r="J110" s="74"/>
      <c r="K110" s="74"/>
      <c r="L110" s="79"/>
      <c r="M110" s="74"/>
      <c r="N110" s="74"/>
      <c r="O110" s="74"/>
      <c r="P110" s="80"/>
      <c r="Q110" s="81"/>
      <c r="R110" s="74"/>
    </row>
    <row r="111" spans="5:18" ht="15.75" customHeight="1" x14ac:dyDescent="0.3">
      <c r="E111" s="74"/>
      <c r="F111" s="83"/>
      <c r="H111" s="74"/>
      <c r="I111" s="79"/>
      <c r="J111" s="74"/>
      <c r="K111" s="74"/>
      <c r="L111" s="79"/>
      <c r="M111" s="74"/>
      <c r="N111" s="74"/>
      <c r="O111" s="74"/>
      <c r="P111" s="80"/>
      <c r="Q111" s="81"/>
      <c r="R111" s="74"/>
    </row>
    <row r="112" spans="5:18" ht="15.75" customHeight="1" x14ac:dyDescent="0.3">
      <c r="E112" s="74"/>
      <c r="F112" s="83"/>
      <c r="H112" s="74"/>
      <c r="I112" s="79"/>
      <c r="J112" s="74"/>
      <c r="K112" s="74"/>
      <c r="L112" s="79"/>
      <c r="M112" s="74"/>
      <c r="N112" s="74"/>
      <c r="O112" s="74"/>
      <c r="P112" s="80"/>
      <c r="Q112" s="81"/>
      <c r="R112" s="74"/>
    </row>
    <row r="113" spans="5:18" ht="15.75" customHeight="1" x14ac:dyDescent="0.3">
      <c r="E113" s="74"/>
      <c r="F113" s="83"/>
      <c r="H113" s="74"/>
      <c r="I113" s="79"/>
      <c r="J113" s="74"/>
      <c r="K113" s="74"/>
      <c r="L113" s="79"/>
      <c r="M113" s="74"/>
      <c r="N113" s="74"/>
      <c r="O113" s="74"/>
      <c r="P113" s="80"/>
      <c r="Q113" s="81"/>
      <c r="R113" s="74"/>
    </row>
    <row r="114" spans="5:18" ht="15.75" customHeight="1" x14ac:dyDescent="0.3">
      <c r="E114" s="74"/>
      <c r="F114" s="83"/>
      <c r="H114" s="74"/>
      <c r="I114" s="79"/>
      <c r="J114" s="74"/>
      <c r="K114" s="74"/>
      <c r="L114" s="79"/>
      <c r="M114" s="74"/>
      <c r="N114" s="74"/>
      <c r="O114" s="74"/>
      <c r="P114" s="80"/>
      <c r="Q114" s="81"/>
      <c r="R114" s="74"/>
    </row>
    <row r="115" spans="5:18" ht="15.75" customHeight="1" x14ac:dyDescent="0.3">
      <c r="E115" s="74"/>
      <c r="F115" s="83"/>
      <c r="H115" s="74"/>
      <c r="I115" s="79"/>
      <c r="J115" s="74"/>
      <c r="K115" s="74"/>
      <c r="L115" s="79"/>
      <c r="M115" s="74"/>
      <c r="N115" s="74"/>
      <c r="O115" s="74"/>
      <c r="P115" s="80"/>
      <c r="Q115" s="81"/>
      <c r="R115" s="74"/>
    </row>
    <row r="116" spans="5:18" ht="15.75" customHeight="1" x14ac:dyDescent="0.3">
      <c r="E116" s="74"/>
      <c r="F116" s="83"/>
      <c r="H116" s="74"/>
      <c r="I116" s="79"/>
      <c r="J116" s="74"/>
      <c r="K116" s="74"/>
      <c r="L116" s="79"/>
      <c r="M116" s="74"/>
      <c r="N116" s="74"/>
      <c r="O116" s="74"/>
      <c r="P116" s="80"/>
      <c r="Q116" s="81"/>
      <c r="R116" s="74"/>
    </row>
    <row r="117" spans="5:18" ht="15.75" customHeight="1" x14ac:dyDescent="0.3">
      <c r="E117" s="74"/>
      <c r="F117" s="83"/>
      <c r="H117" s="74"/>
      <c r="I117" s="79"/>
      <c r="J117" s="74"/>
      <c r="K117" s="74"/>
      <c r="L117" s="79"/>
      <c r="M117" s="74"/>
      <c r="N117" s="74"/>
      <c r="O117" s="74"/>
      <c r="P117" s="80"/>
      <c r="Q117" s="81"/>
      <c r="R117" s="74"/>
    </row>
    <row r="118" spans="5:18" ht="15.75" customHeight="1" x14ac:dyDescent="0.3">
      <c r="E118" s="74"/>
      <c r="F118" s="83"/>
      <c r="H118" s="74"/>
      <c r="I118" s="79"/>
      <c r="J118" s="74"/>
      <c r="K118" s="74"/>
      <c r="L118" s="79"/>
      <c r="M118" s="74"/>
      <c r="N118" s="74"/>
      <c r="O118" s="74"/>
      <c r="P118" s="80"/>
      <c r="Q118" s="81"/>
      <c r="R118" s="74"/>
    </row>
    <row r="119" spans="5:18" ht="15.75" customHeight="1" x14ac:dyDescent="0.3">
      <c r="E119" s="74"/>
      <c r="F119" s="83"/>
      <c r="H119" s="74"/>
      <c r="I119" s="79"/>
      <c r="J119" s="74"/>
      <c r="K119" s="74"/>
      <c r="L119" s="79"/>
      <c r="M119" s="74"/>
      <c r="N119" s="74"/>
      <c r="O119" s="74"/>
      <c r="P119" s="80"/>
      <c r="Q119" s="81"/>
      <c r="R119" s="74"/>
    </row>
    <row r="120" spans="5:18" ht="15.75" customHeight="1" x14ac:dyDescent="0.3">
      <c r="E120" s="74"/>
      <c r="F120" s="83"/>
      <c r="H120" s="74"/>
      <c r="I120" s="79"/>
      <c r="J120" s="74"/>
      <c r="K120" s="74"/>
      <c r="L120" s="79"/>
      <c r="M120" s="74"/>
      <c r="N120" s="74"/>
      <c r="O120" s="74"/>
      <c r="P120" s="80"/>
      <c r="Q120" s="81"/>
      <c r="R120" s="74"/>
    </row>
    <row r="121" spans="5:18" ht="15.75" customHeight="1" x14ac:dyDescent="0.3">
      <c r="E121" s="74"/>
      <c r="F121" s="83"/>
      <c r="H121" s="74"/>
      <c r="I121" s="79"/>
      <c r="J121" s="74"/>
      <c r="K121" s="74"/>
      <c r="L121" s="79"/>
      <c r="M121" s="74"/>
      <c r="N121" s="74"/>
      <c r="O121" s="74"/>
      <c r="P121" s="80"/>
      <c r="Q121" s="81"/>
      <c r="R121" s="74"/>
    </row>
    <row r="122" spans="5:18" ht="15.75" customHeight="1" x14ac:dyDescent="0.3">
      <c r="E122" s="74"/>
      <c r="F122" s="83"/>
      <c r="H122" s="74"/>
      <c r="I122" s="79"/>
      <c r="J122" s="74"/>
      <c r="K122" s="74"/>
      <c r="L122" s="79"/>
      <c r="M122" s="74"/>
      <c r="N122" s="74"/>
      <c r="O122" s="74"/>
      <c r="P122" s="80"/>
      <c r="Q122" s="81"/>
      <c r="R122" s="74"/>
    </row>
    <row r="123" spans="5:18" ht="15.75" customHeight="1" x14ac:dyDescent="0.3">
      <c r="E123" s="74"/>
      <c r="F123" s="83"/>
      <c r="H123" s="74"/>
      <c r="I123" s="79"/>
      <c r="J123" s="74"/>
      <c r="K123" s="74"/>
      <c r="L123" s="79"/>
      <c r="M123" s="74"/>
      <c r="N123" s="74"/>
      <c r="O123" s="74"/>
      <c r="P123" s="80"/>
      <c r="Q123" s="81"/>
      <c r="R123" s="74"/>
    </row>
    <row r="124" spans="5:18" ht="15.75" customHeight="1" x14ac:dyDescent="0.3">
      <c r="E124" s="74"/>
      <c r="F124" s="83"/>
      <c r="H124" s="74"/>
      <c r="I124" s="79"/>
      <c r="J124" s="74"/>
      <c r="K124" s="74"/>
      <c r="L124" s="79"/>
      <c r="M124" s="74"/>
      <c r="N124" s="74"/>
      <c r="O124" s="74"/>
      <c r="P124" s="80"/>
      <c r="Q124" s="81"/>
      <c r="R124" s="74"/>
    </row>
    <row r="125" spans="5:18" ht="15.75" customHeight="1" x14ac:dyDescent="0.3">
      <c r="E125" s="74"/>
      <c r="F125" s="83"/>
      <c r="H125" s="74"/>
      <c r="I125" s="79"/>
      <c r="J125" s="74"/>
      <c r="K125" s="74"/>
      <c r="L125" s="79"/>
      <c r="M125" s="74"/>
      <c r="N125" s="74"/>
      <c r="O125" s="74"/>
      <c r="P125" s="80"/>
      <c r="Q125" s="81"/>
      <c r="R125" s="74"/>
    </row>
    <row r="126" spans="5:18" ht="15.75" customHeight="1" x14ac:dyDescent="0.3">
      <c r="E126" s="74"/>
      <c r="F126" s="83"/>
      <c r="H126" s="74"/>
      <c r="I126" s="79"/>
      <c r="J126" s="74"/>
      <c r="K126" s="74"/>
      <c r="L126" s="79"/>
      <c r="M126" s="74"/>
      <c r="N126" s="74"/>
      <c r="O126" s="74"/>
      <c r="P126" s="80"/>
      <c r="Q126" s="81"/>
      <c r="R126" s="74"/>
    </row>
    <row r="127" spans="5:18" ht="15.75" customHeight="1" x14ac:dyDescent="0.3">
      <c r="E127" s="74"/>
      <c r="F127" s="83"/>
      <c r="H127" s="74"/>
      <c r="I127" s="79"/>
      <c r="J127" s="74"/>
      <c r="K127" s="74"/>
      <c r="L127" s="79"/>
      <c r="M127" s="74"/>
      <c r="N127" s="74"/>
      <c r="O127" s="74"/>
      <c r="P127" s="80"/>
      <c r="Q127" s="81"/>
      <c r="R127" s="74"/>
    </row>
    <row r="128" spans="5:18" ht="15.75" customHeight="1" x14ac:dyDescent="0.3">
      <c r="E128" s="74"/>
      <c r="F128" s="83"/>
      <c r="H128" s="74"/>
      <c r="I128" s="79"/>
      <c r="J128" s="74"/>
      <c r="K128" s="74"/>
      <c r="L128" s="79"/>
      <c r="M128" s="74"/>
      <c r="N128" s="74"/>
      <c r="O128" s="74"/>
      <c r="P128" s="80"/>
      <c r="Q128" s="81"/>
      <c r="R128" s="74"/>
    </row>
    <row r="129" spans="5:18" ht="15.75" customHeight="1" x14ac:dyDescent="0.3">
      <c r="E129" s="74"/>
      <c r="F129" s="83"/>
      <c r="H129" s="74"/>
      <c r="I129" s="79"/>
      <c r="J129" s="74"/>
      <c r="K129" s="74"/>
      <c r="L129" s="79"/>
      <c r="M129" s="74"/>
      <c r="N129" s="74"/>
      <c r="O129" s="74"/>
      <c r="P129" s="80"/>
      <c r="Q129" s="81"/>
      <c r="R129" s="74"/>
    </row>
    <row r="130" spans="5:18" ht="15.75" customHeight="1" x14ac:dyDescent="0.3">
      <c r="E130" s="74"/>
      <c r="F130" s="83"/>
      <c r="H130" s="74"/>
      <c r="I130" s="79"/>
      <c r="J130" s="74"/>
      <c r="K130" s="74"/>
      <c r="L130" s="79"/>
      <c r="M130" s="74"/>
      <c r="N130" s="74"/>
      <c r="O130" s="74"/>
      <c r="P130" s="80"/>
      <c r="Q130" s="81"/>
      <c r="R130" s="74"/>
    </row>
    <row r="131" spans="5:18" ht="15.75" customHeight="1" x14ac:dyDescent="0.3">
      <c r="E131" s="74"/>
      <c r="F131" s="83"/>
      <c r="H131" s="74"/>
      <c r="I131" s="79"/>
      <c r="J131" s="74"/>
      <c r="K131" s="74"/>
      <c r="L131" s="79"/>
      <c r="M131" s="74"/>
      <c r="N131" s="74"/>
      <c r="O131" s="74"/>
      <c r="P131" s="80"/>
      <c r="Q131" s="81"/>
      <c r="R131" s="74"/>
    </row>
    <row r="132" spans="5:18" ht="15.75" customHeight="1" x14ac:dyDescent="0.3">
      <c r="E132" s="74"/>
      <c r="F132" s="83"/>
      <c r="H132" s="74"/>
      <c r="I132" s="79"/>
      <c r="J132" s="74"/>
      <c r="K132" s="74"/>
      <c r="L132" s="79"/>
      <c r="M132" s="74"/>
      <c r="N132" s="74"/>
      <c r="O132" s="74"/>
      <c r="P132" s="80"/>
      <c r="Q132" s="81"/>
      <c r="R132" s="74"/>
    </row>
    <row r="133" spans="5:18" ht="15.75" customHeight="1" x14ac:dyDescent="0.3">
      <c r="E133" s="74"/>
      <c r="F133" s="83"/>
      <c r="H133" s="74"/>
      <c r="I133" s="79"/>
      <c r="J133" s="74"/>
      <c r="K133" s="74"/>
      <c r="L133" s="79"/>
      <c r="M133" s="74"/>
      <c r="N133" s="74"/>
      <c r="O133" s="74"/>
      <c r="P133" s="80"/>
      <c r="Q133" s="81"/>
      <c r="R133" s="74"/>
    </row>
    <row r="134" spans="5:18" ht="15.75" customHeight="1" x14ac:dyDescent="0.3">
      <c r="E134" s="74"/>
      <c r="F134" s="83"/>
      <c r="H134" s="74"/>
      <c r="I134" s="79"/>
      <c r="J134" s="74"/>
      <c r="K134" s="74"/>
      <c r="L134" s="79"/>
      <c r="M134" s="74"/>
      <c r="N134" s="74"/>
      <c r="O134" s="74"/>
      <c r="P134" s="80"/>
      <c r="Q134" s="81"/>
      <c r="R134" s="74"/>
    </row>
    <row r="135" spans="5:18" ht="15.75" customHeight="1" x14ac:dyDescent="0.3">
      <c r="E135" s="74"/>
      <c r="F135" s="83"/>
      <c r="H135" s="74"/>
      <c r="I135" s="79"/>
      <c r="J135" s="74"/>
      <c r="K135" s="74"/>
      <c r="L135" s="79"/>
      <c r="M135" s="74"/>
      <c r="N135" s="74"/>
      <c r="O135" s="74"/>
      <c r="P135" s="80"/>
      <c r="Q135" s="81"/>
      <c r="R135" s="74"/>
    </row>
    <row r="136" spans="5:18" ht="15.75" customHeight="1" x14ac:dyDescent="0.3">
      <c r="E136" s="74"/>
      <c r="F136" s="83"/>
      <c r="H136" s="74"/>
      <c r="I136" s="79"/>
      <c r="J136" s="74"/>
      <c r="K136" s="74"/>
      <c r="L136" s="79"/>
      <c r="M136" s="74"/>
      <c r="N136" s="74"/>
      <c r="O136" s="74"/>
      <c r="P136" s="80"/>
      <c r="Q136" s="81"/>
      <c r="R136" s="74"/>
    </row>
    <row r="137" spans="5:18" ht="15.75" customHeight="1" x14ac:dyDescent="0.3">
      <c r="E137" s="74"/>
      <c r="F137" s="83"/>
      <c r="H137" s="74"/>
      <c r="I137" s="79"/>
      <c r="J137" s="74"/>
      <c r="K137" s="74"/>
      <c r="L137" s="79"/>
      <c r="M137" s="74"/>
      <c r="N137" s="74"/>
      <c r="O137" s="74"/>
      <c r="P137" s="80"/>
      <c r="Q137" s="81"/>
      <c r="R137" s="74"/>
    </row>
    <row r="138" spans="5:18" ht="15.75" customHeight="1" x14ac:dyDescent="0.3">
      <c r="E138" s="74"/>
      <c r="F138" s="83"/>
      <c r="H138" s="74"/>
      <c r="I138" s="79"/>
      <c r="J138" s="74"/>
      <c r="K138" s="74"/>
      <c r="L138" s="79"/>
      <c r="M138" s="74"/>
      <c r="N138" s="74"/>
      <c r="O138" s="74"/>
      <c r="P138" s="80"/>
      <c r="Q138" s="81"/>
      <c r="R138" s="74"/>
    </row>
    <row r="139" spans="5:18" ht="15.75" customHeight="1" x14ac:dyDescent="0.3">
      <c r="E139" s="74"/>
      <c r="F139" s="83"/>
      <c r="H139" s="74"/>
      <c r="I139" s="79"/>
      <c r="J139" s="74"/>
      <c r="K139" s="74"/>
      <c r="L139" s="79"/>
      <c r="M139" s="74"/>
      <c r="N139" s="74"/>
      <c r="O139" s="74"/>
      <c r="P139" s="80"/>
      <c r="Q139" s="81"/>
      <c r="R139" s="74"/>
    </row>
    <row r="140" spans="5:18" ht="15.75" customHeight="1" x14ac:dyDescent="0.3">
      <c r="E140" s="74"/>
      <c r="F140" s="83"/>
      <c r="H140" s="74"/>
      <c r="I140" s="79"/>
      <c r="J140" s="74"/>
      <c r="K140" s="74"/>
      <c r="L140" s="79"/>
      <c r="M140" s="74"/>
      <c r="N140" s="74"/>
      <c r="O140" s="74"/>
      <c r="P140" s="80"/>
      <c r="Q140" s="81"/>
      <c r="R140" s="74"/>
    </row>
    <row r="141" spans="5:18" ht="15.75" customHeight="1" x14ac:dyDescent="0.3">
      <c r="E141" s="74"/>
      <c r="F141" s="83"/>
      <c r="H141" s="74"/>
      <c r="I141" s="79"/>
      <c r="J141" s="74"/>
      <c r="K141" s="74"/>
      <c r="L141" s="79"/>
      <c r="M141" s="74"/>
      <c r="N141" s="74"/>
      <c r="O141" s="74"/>
      <c r="P141" s="80"/>
      <c r="Q141" s="81"/>
      <c r="R141" s="74"/>
    </row>
    <row r="142" spans="5:18" ht="15.75" customHeight="1" x14ac:dyDescent="0.3">
      <c r="E142" s="74"/>
      <c r="F142" s="83"/>
      <c r="H142" s="74"/>
      <c r="I142" s="79"/>
      <c r="J142" s="74"/>
      <c r="K142" s="74"/>
      <c r="L142" s="79"/>
      <c r="M142" s="74"/>
      <c r="N142" s="74"/>
      <c r="O142" s="74"/>
      <c r="P142" s="80"/>
      <c r="Q142" s="81"/>
      <c r="R142" s="74"/>
    </row>
    <row r="143" spans="5:18" ht="15.75" customHeight="1" x14ac:dyDescent="0.3">
      <c r="E143" s="74"/>
      <c r="F143" s="83"/>
      <c r="H143" s="74"/>
      <c r="I143" s="79"/>
      <c r="J143" s="74"/>
      <c r="K143" s="74"/>
      <c r="L143" s="79"/>
      <c r="M143" s="74"/>
      <c r="N143" s="74"/>
      <c r="O143" s="74"/>
      <c r="P143" s="80"/>
      <c r="Q143" s="81"/>
      <c r="R143" s="74"/>
    </row>
    <row r="144" spans="5:18" ht="15.75" customHeight="1" x14ac:dyDescent="0.3">
      <c r="E144" s="74"/>
      <c r="F144" s="83"/>
      <c r="H144" s="74"/>
      <c r="I144" s="79"/>
      <c r="J144" s="74"/>
      <c r="K144" s="74"/>
      <c r="L144" s="79"/>
      <c r="M144" s="74"/>
      <c r="N144" s="74"/>
      <c r="O144" s="74"/>
      <c r="P144" s="80"/>
      <c r="Q144" s="81"/>
      <c r="R144" s="74"/>
    </row>
    <row r="145" spans="5:18" ht="15.75" customHeight="1" x14ac:dyDescent="0.3">
      <c r="E145" s="74"/>
      <c r="F145" s="83"/>
      <c r="H145" s="74"/>
      <c r="I145" s="79"/>
      <c r="J145" s="74"/>
      <c r="K145" s="74"/>
      <c r="L145" s="79"/>
      <c r="M145" s="74"/>
      <c r="N145" s="74"/>
      <c r="O145" s="74"/>
      <c r="P145" s="80"/>
      <c r="Q145" s="81"/>
      <c r="R145" s="74"/>
    </row>
    <row r="146" spans="5:18" ht="15.75" customHeight="1" x14ac:dyDescent="0.3">
      <c r="E146" s="74"/>
      <c r="F146" s="83"/>
      <c r="H146" s="74"/>
      <c r="I146" s="79"/>
      <c r="J146" s="74"/>
      <c r="K146" s="74"/>
      <c r="L146" s="79"/>
      <c r="M146" s="74"/>
      <c r="N146" s="74"/>
      <c r="O146" s="74"/>
      <c r="P146" s="80"/>
      <c r="Q146" s="81"/>
      <c r="R146" s="74"/>
    </row>
    <row r="147" spans="5:18" ht="15.75" customHeight="1" x14ac:dyDescent="0.3">
      <c r="E147" s="74"/>
      <c r="F147" s="83"/>
      <c r="H147" s="74"/>
      <c r="I147" s="79"/>
      <c r="J147" s="74"/>
      <c r="K147" s="74"/>
      <c r="L147" s="79"/>
      <c r="M147" s="74"/>
      <c r="N147" s="74"/>
      <c r="O147" s="74"/>
      <c r="P147" s="80"/>
      <c r="Q147" s="81"/>
      <c r="R147" s="74"/>
    </row>
    <row r="148" spans="5:18" ht="15.75" customHeight="1" x14ac:dyDescent="0.3">
      <c r="E148" s="74"/>
      <c r="F148" s="83"/>
      <c r="H148" s="74"/>
      <c r="I148" s="79"/>
      <c r="J148" s="74"/>
      <c r="K148" s="74"/>
      <c r="L148" s="79"/>
      <c r="M148" s="74"/>
      <c r="N148" s="74"/>
      <c r="O148" s="74"/>
      <c r="P148" s="80"/>
      <c r="Q148" s="81"/>
      <c r="R148" s="74"/>
    </row>
    <row r="149" spans="5:18" ht="15.75" customHeight="1" x14ac:dyDescent="0.3">
      <c r="E149" s="74"/>
      <c r="F149" s="83"/>
      <c r="H149" s="74"/>
      <c r="I149" s="79"/>
      <c r="J149" s="74"/>
      <c r="K149" s="74"/>
      <c r="L149" s="79"/>
      <c r="M149" s="74"/>
      <c r="N149" s="74"/>
      <c r="O149" s="74"/>
      <c r="P149" s="80"/>
      <c r="Q149" s="81"/>
      <c r="R149" s="74"/>
    </row>
    <row r="150" spans="5:18" ht="15.75" customHeight="1" x14ac:dyDescent="0.3">
      <c r="E150" s="74"/>
      <c r="F150" s="83"/>
      <c r="H150" s="74"/>
      <c r="I150" s="79"/>
      <c r="J150" s="74"/>
      <c r="K150" s="74"/>
      <c r="L150" s="79"/>
      <c r="M150" s="74"/>
      <c r="N150" s="74"/>
      <c r="O150" s="74"/>
      <c r="P150" s="80"/>
      <c r="Q150" s="81"/>
      <c r="R150" s="74"/>
    </row>
    <row r="151" spans="5:18" ht="15.75" customHeight="1" x14ac:dyDescent="0.3">
      <c r="E151" s="74"/>
      <c r="F151" s="83"/>
      <c r="H151" s="74"/>
      <c r="I151" s="79"/>
      <c r="J151" s="74"/>
      <c r="K151" s="74"/>
      <c r="L151" s="79"/>
      <c r="M151" s="74"/>
      <c r="N151" s="74"/>
      <c r="O151" s="74"/>
      <c r="P151" s="80"/>
      <c r="Q151" s="81"/>
      <c r="R151" s="74"/>
    </row>
    <row r="152" spans="5:18" ht="15.75" customHeight="1" x14ac:dyDescent="0.3">
      <c r="E152" s="74"/>
      <c r="F152" s="83"/>
      <c r="H152" s="74"/>
      <c r="I152" s="79"/>
      <c r="J152" s="74"/>
      <c r="K152" s="74"/>
      <c r="L152" s="79"/>
      <c r="M152" s="74"/>
      <c r="N152" s="74"/>
      <c r="O152" s="74"/>
      <c r="P152" s="80"/>
      <c r="Q152" s="81"/>
      <c r="R152" s="74"/>
    </row>
    <row r="153" spans="5:18" ht="15.75" customHeight="1" x14ac:dyDescent="0.3">
      <c r="E153" s="74"/>
      <c r="F153" s="83"/>
      <c r="H153" s="74"/>
      <c r="I153" s="79"/>
      <c r="J153" s="74"/>
      <c r="K153" s="74"/>
      <c r="L153" s="79"/>
      <c r="M153" s="74"/>
      <c r="N153" s="74"/>
      <c r="O153" s="74"/>
      <c r="P153" s="80"/>
      <c r="Q153" s="81"/>
      <c r="R153" s="74"/>
    </row>
    <row r="154" spans="5:18" ht="15.75" customHeight="1" x14ac:dyDescent="0.3">
      <c r="E154" s="74"/>
      <c r="F154" s="83"/>
      <c r="H154" s="74"/>
      <c r="I154" s="79"/>
      <c r="J154" s="74"/>
      <c r="K154" s="74"/>
      <c r="L154" s="79"/>
      <c r="M154" s="74"/>
      <c r="N154" s="74"/>
      <c r="O154" s="74"/>
      <c r="P154" s="80"/>
      <c r="Q154" s="81"/>
      <c r="R154" s="74"/>
    </row>
    <row r="155" spans="5:18" ht="15.75" customHeight="1" x14ac:dyDescent="0.3">
      <c r="E155" s="74"/>
      <c r="F155" s="83"/>
      <c r="H155" s="74"/>
      <c r="I155" s="79"/>
      <c r="J155" s="74"/>
      <c r="K155" s="74"/>
      <c r="L155" s="79"/>
      <c r="M155" s="74"/>
      <c r="N155" s="74"/>
      <c r="O155" s="74"/>
      <c r="P155" s="80"/>
      <c r="Q155" s="81"/>
      <c r="R155" s="74"/>
    </row>
    <row r="156" spans="5:18" ht="15.75" customHeight="1" x14ac:dyDescent="0.3">
      <c r="E156" s="74"/>
      <c r="F156" s="83"/>
      <c r="H156" s="74"/>
      <c r="I156" s="79"/>
      <c r="J156" s="74"/>
      <c r="K156" s="74"/>
      <c r="L156" s="79"/>
      <c r="M156" s="74"/>
      <c r="N156" s="74"/>
      <c r="O156" s="74"/>
      <c r="P156" s="80"/>
      <c r="Q156" s="81"/>
      <c r="R156" s="74"/>
    </row>
    <row r="157" spans="5:18" ht="15.75" customHeight="1" x14ac:dyDescent="0.3">
      <c r="E157" s="74"/>
      <c r="F157" s="83"/>
      <c r="H157" s="74"/>
      <c r="I157" s="79"/>
      <c r="J157" s="74"/>
      <c r="K157" s="74"/>
      <c r="L157" s="79"/>
      <c r="M157" s="74"/>
      <c r="N157" s="74"/>
      <c r="O157" s="74"/>
      <c r="P157" s="80"/>
      <c r="Q157" s="81"/>
      <c r="R157" s="74"/>
    </row>
    <row r="158" spans="5:18" ht="15.75" customHeight="1" x14ac:dyDescent="0.3">
      <c r="E158" s="74"/>
      <c r="F158" s="83"/>
      <c r="H158" s="74"/>
      <c r="I158" s="79"/>
      <c r="J158" s="74"/>
      <c r="K158" s="74"/>
      <c r="L158" s="79"/>
      <c r="M158" s="74"/>
      <c r="N158" s="74"/>
      <c r="O158" s="74"/>
      <c r="P158" s="80"/>
      <c r="Q158" s="81"/>
      <c r="R158" s="74"/>
    </row>
    <row r="159" spans="5:18" ht="15.75" customHeight="1" x14ac:dyDescent="0.3">
      <c r="E159" s="74"/>
      <c r="F159" s="83"/>
      <c r="H159" s="74"/>
      <c r="I159" s="79"/>
      <c r="J159" s="74"/>
      <c r="K159" s="74"/>
      <c r="L159" s="79"/>
      <c r="M159" s="74"/>
      <c r="N159" s="74"/>
      <c r="O159" s="74"/>
      <c r="P159" s="80"/>
      <c r="Q159" s="81"/>
      <c r="R159" s="74"/>
    </row>
    <row r="160" spans="5:18" ht="15.75" customHeight="1" x14ac:dyDescent="0.3">
      <c r="E160" s="74"/>
      <c r="F160" s="83"/>
      <c r="H160" s="74"/>
      <c r="I160" s="79"/>
      <c r="J160" s="74"/>
      <c r="K160" s="74"/>
      <c r="L160" s="79"/>
      <c r="M160" s="74"/>
      <c r="N160" s="74"/>
      <c r="O160" s="74"/>
      <c r="P160" s="80"/>
      <c r="Q160" s="81"/>
      <c r="R160" s="74"/>
    </row>
    <row r="161" spans="5:18" ht="15.75" customHeight="1" x14ac:dyDescent="0.3">
      <c r="E161" s="74"/>
      <c r="F161" s="83"/>
      <c r="H161" s="74"/>
      <c r="I161" s="79"/>
      <c r="J161" s="74"/>
      <c r="K161" s="74"/>
      <c r="L161" s="79"/>
      <c r="M161" s="74"/>
      <c r="N161" s="74"/>
      <c r="O161" s="74"/>
      <c r="P161" s="80"/>
      <c r="Q161" s="81"/>
      <c r="R161" s="74"/>
    </row>
    <row r="162" spans="5:18" ht="15.75" customHeight="1" x14ac:dyDescent="0.3">
      <c r="E162" s="74"/>
      <c r="F162" s="83"/>
      <c r="H162" s="74"/>
      <c r="I162" s="79"/>
      <c r="J162" s="74"/>
      <c r="K162" s="74"/>
      <c r="L162" s="79"/>
      <c r="M162" s="74"/>
      <c r="N162" s="74"/>
      <c r="O162" s="74"/>
      <c r="P162" s="80"/>
      <c r="Q162" s="81"/>
      <c r="R162" s="74"/>
    </row>
    <row r="163" spans="5:18" ht="15.75" customHeight="1" x14ac:dyDescent="0.3">
      <c r="E163" s="74"/>
      <c r="F163" s="83"/>
      <c r="H163" s="74"/>
      <c r="I163" s="79"/>
      <c r="J163" s="74"/>
      <c r="K163" s="74"/>
      <c r="L163" s="79"/>
      <c r="M163" s="74"/>
      <c r="N163" s="74"/>
      <c r="O163" s="74"/>
      <c r="P163" s="80"/>
      <c r="Q163" s="81"/>
      <c r="R163" s="74"/>
    </row>
    <row r="164" spans="5:18" ht="15.75" customHeight="1" x14ac:dyDescent="0.3">
      <c r="E164" s="74"/>
      <c r="F164" s="83"/>
      <c r="H164" s="74"/>
      <c r="I164" s="79"/>
      <c r="J164" s="74"/>
      <c r="K164" s="74"/>
      <c r="L164" s="79"/>
      <c r="M164" s="74"/>
      <c r="N164" s="74"/>
      <c r="O164" s="74"/>
      <c r="P164" s="80"/>
      <c r="Q164" s="81"/>
      <c r="R164" s="74"/>
    </row>
    <row r="165" spans="5:18" ht="15.75" customHeight="1" x14ac:dyDescent="0.3">
      <c r="E165" s="74"/>
      <c r="F165" s="83"/>
      <c r="H165" s="74"/>
      <c r="I165" s="79"/>
      <c r="J165" s="74"/>
      <c r="K165" s="74"/>
      <c r="L165" s="79"/>
      <c r="M165" s="74"/>
      <c r="N165" s="74"/>
      <c r="O165" s="74"/>
      <c r="P165" s="80"/>
      <c r="Q165" s="81"/>
      <c r="R165" s="74"/>
    </row>
    <row r="166" spans="5:18" ht="15.75" customHeight="1" x14ac:dyDescent="0.3">
      <c r="E166" s="74"/>
      <c r="F166" s="83"/>
      <c r="H166" s="74"/>
      <c r="I166" s="79"/>
      <c r="J166" s="74"/>
      <c r="K166" s="74"/>
      <c r="L166" s="79"/>
      <c r="M166" s="74"/>
      <c r="N166" s="74"/>
      <c r="O166" s="74"/>
      <c r="P166" s="80"/>
      <c r="Q166" s="81"/>
      <c r="R166" s="74"/>
    </row>
    <row r="167" spans="5:18" ht="15.75" customHeight="1" x14ac:dyDescent="0.3">
      <c r="E167" s="74"/>
      <c r="F167" s="83"/>
      <c r="H167" s="74"/>
      <c r="I167" s="79"/>
      <c r="J167" s="74"/>
      <c r="K167" s="74"/>
      <c r="L167" s="79"/>
      <c r="M167" s="74"/>
      <c r="N167" s="74"/>
      <c r="O167" s="74"/>
      <c r="P167" s="80"/>
      <c r="Q167" s="81"/>
      <c r="R167" s="74"/>
    </row>
    <row r="168" spans="5:18" ht="15.75" customHeight="1" x14ac:dyDescent="0.3">
      <c r="E168" s="74"/>
      <c r="F168" s="83"/>
      <c r="H168" s="74"/>
      <c r="I168" s="79"/>
      <c r="J168" s="74"/>
      <c r="K168" s="74"/>
      <c r="L168" s="79"/>
      <c r="M168" s="74"/>
      <c r="N168" s="74"/>
      <c r="O168" s="74"/>
      <c r="P168" s="80"/>
      <c r="Q168" s="81"/>
      <c r="R168" s="74"/>
    </row>
    <row r="169" spans="5:18" ht="15.75" customHeight="1" x14ac:dyDescent="0.3">
      <c r="E169" s="74"/>
      <c r="F169" s="83"/>
      <c r="H169" s="74"/>
      <c r="I169" s="79"/>
      <c r="J169" s="74"/>
      <c r="K169" s="74"/>
      <c r="L169" s="79"/>
      <c r="M169" s="74"/>
      <c r="N169" s="74"/>
      <c r="O169" s="74"/>
      <c r="P169" s="80"/>
      <c r="Q169" s="81"/>
      <c r="R169" s="74"/>
    </row>
    <row r="170" spans="5:18" ht="15.75" customHeight="1" x14ac:dyDescent="0.3">
      <c r="E170" s="74"/>
      <c r="F170" s="83"/>
      <c r="H170" s="74"/>
      <c r="I170" s="79"/>
      <c r="J170" s="74"/>
      <c r="K170" s="74"/>
      <c r="L170" s="79"/>
      <c r="M170" s="74"/>
      <c r="N170" s="74"/>
      <c r="O170" s="74"/>
      <c r="P170" s="80"/>
      <c r="Q170" s="81"/>
      <c r="R170" s="74"/>
    </row>
    <row r="171" spans="5:18" ht="15.75" customHeight="1" x14ac:dyDescent="0.3">
      <c r="E171" s="74"/>
      <c r="F171" s="83"/>
      <c r="H171" s="74"/>
      <c r="I171" s="79"/>
      <c r="J171" s="74"/>
      <c r="K171" s="74"/>
      <c r="L171" s="79"/>
      <c r="M171" s="74"/>
      <c r="N171" s="74"/>
      <c r="O171" s="74"/>
      <c r="P171" s="80"/>
      <c r="Q171" s="81"/>
      <c r="R171" s="74"/>
    </row>
    <row r="172" spans="5:18" ht="15.75" customHeight="1" x14ac:dyDescent="0.3">
      <c r="E172" s="74"/>
      <c r="F172" s="83"/>
      <c r="H172" s="74"/>
      <c r="I172" s="79"/>
      <c r="J172" s="74"/>
      <c r="K172" s="74"/>
      <c r="L172" s="79"/>
      <c r="M172" s="74"/>
      <c r="N172" s="74"/>
      <c r="O172" s="74"/>
      <c r="P172" s="80"/>
      <c r="Q172" s="81"/>
      <c r="R172" s="74"/>
    </row>
    <row r="173" spans="5:18" ht="15.75" customHeight="1" x14ac:dyDescent="0.3">
      <c r="E173" s="74"/>
      <c r="F173" s="83"/>
      <c r="H173" s="74"/>
      <c r="I173" s="79"/>
      <c r="J173" s="74"/>
      <c r="K173" s="74"/>
      <c r="L173" s="79"/>
      <c r="M173" s="74"/>
      <c r="N173" s="74"/>
      <c r="O173" s="74"/>
      <c r="P173" s="80"/>
      <c r="Q173" s="81"/>
      <c r="R173" s="74"/>
    </row>
    <row r="174" spans="5:18" ht="15.75" customHeight="1" x14ac:dyDescent="0.3">
      <c r="E174" s="74"/>
      <c r="F174" s="83"/>
      <c r="H174" s="74"/>
      <c r="I174" s="79"/>
      <c r="J174" s="74"/>
      <c r="K174" s="74"/>
      <c r="L174" s="79"/>
      <c r="M174" s="74"/>
      <c r="N174" s="74"/>
      <c r="O174" s="74"/>
      <c r="P174" s="80"/>
      <c r="Q174" s="81"/>
      <c r="R174" s="74"/>
    </row>
    <row r="175" spans="5:18" ht="15.75" customHeight="1" x14ac:dyDescent="0.3">
      <c r="E175" s="74"/>
      <c r="F175" s="83"/>
      <c r="H175" s="74"/>
      <c r="I175" s="79"/>
      <c r="J175" s="74"/>
      <c r="K175" s="74"/>
      <c r="L175" s="79"/>
      <c r="M175" s="74"/>
      <c r="N175" s="74"/>
      <c r="O175" s="74"/>
      <c r="P175" s="80"/>
      <c r="Q175" s="81"/>
      <c r="R175" s="74"/>
    </row>
    <row r="176" spans="5:18" ht="15.75" customHeight="1" x14ac:dyDescent="0.3">
      <c r="E176" s="74"/>
      <c r="F176" s="83"/>
      <c r="H176" s="74"/>
      <c r="I176" s="79"/>
      <c r="J176" s="74"/>
      <c r="K176" s="74"/>
      <c r="L176" s="79"/>
      <c r="M176" s="74"/>
      <c r="N176" s="74"/>
      <c r="O176" s="74"/>
      <c r="P176" s="80"/>
      <c r="Q176" s="81"/>
      <c r="R176" s="74"/>
    </row>
    <row r="177" spans="5:18" ht="15.75" customHeight="1" x14ac:dyDescent="0.3">
      <c r="E177" s="74"/>
      <c r="F177" s="83"/>
      <c r="H177" s="74"/>
      <c r="I177" s="79"/>
      <c r="J177" s="74"/>
      <c r="K177" s="74"/>
      <c r="L177" s="79"/>
      <c r="M177" s="74"/>
      <c r="N177" s="74"/>
      <c r="O177" s="74"/>
      <c r="P177" s="80"/>
      <c r="Q177" s="81"/>
      <c r="R177" s="74"/>
    </row>
    <row r="178" spans="5:18" ht="15.75" customHeight="1" x14ac:dyDescent="0.3">
      <c r="E178" s="74"/>
      <c r="F178" s="83"/>
      <c r="H178" s="74"/>
      <c r="I178" s="79"/>
      <c r="J178" s="74"/>
      <c r="K178" s="74"/>
      <c r="L178" s="79"/>
      <c r="M178" s="74"/>
      <c r="N178" s="74"/>
      <c r="O178" s="74"/>
      <c r="P178" s="80"/>
      <c r="Q178" s="81"/>
      <c r="R178" s="74"/>
    </row>
    <row r="179" spans="5:18" ht="15.75" customHeight="1" x14ac:dyDescent="0.3">
      <c r="E179" s="74"/>
      <c r="F179" s="83"/>
      <c r="H179" s="74"/>
      <c r="I179" s="79"/>
      <c r="J179" s="74"/>
      <c r="K179" s="74"/>
      <c r="L179" s="79"/>
      <c r="M179" s="74"/>
      <c r="N179" s="74"/>
      <c r="O179" s="74"/>
      <c r="P179" s="80"/>
      <c r="Q179" s="81"/>
      <c r="R179" s="74"/>
    </row>
    <row r="180" spans="5:18" ht="15.75" customHeight="1" x14ac:dyDescent="0.3">
      <c r="E180" s="74"/>
      <c r="F180" s="83"/>
      <c r="H180" s="74"/>
      <c r="I180" s="79"/>
      <c r="J180" s="74"/>
      <c r="K180" s="74"/>
      <c r="L180" s="79"/>
      <c r="M180" s="74"/>
      <c r="N180" s="74"/>
      <c r="O180" s="74"/>
      <c r="P180" s="80"/>
      <c r="Q180" s="81"/>
      <c r="R180" s="74"/>
    </row>
    <row r="181" spans="5:18" ht="15.75" customHeight="1" x14ac:dyDescent="0.3">
      <c r="E181" s="74"/>
      <c r="F181" s="83"/>
      <c r="H181" s="74"/>
      <c r="I181" s="79"/>
      <c r="J181" s="74"/>
      <c r="K181" s="74"/>
      <c r="L181" s="79"/>
      <c r="M181" s="74"/>
      <c r="N181" s="74"/>
      <c r="O181" s="74"/>
      <c r="P181" s="80"/>
      <c r="Q181" s="81"/>
      <c r="R181" s="74"/>
    </row>
    <row r="182" spans="5:18" ht="15.75" customHeight="1" x14ac:dyDescent="0.3">
      <c r="E182" s="74"/>
      <c r="F182" s="83"/>
      <c r="H182" s="74"/>
      <c r="I182" s="79"/>
      <c r="J182" s="74"/>
      <c r="K182" s="74"/>
      <c r="L182" s="79"/>
      <c r="M182" s="74"/>
      <c r="N182" s="74"/>
      <c r="O182" s="74"/>
      <c r="P182" s="80"/>
      <c r="Q182" s="81"/>
      <c r="R182" s="74"/>
    </row>
    <row r="183" spans="5:18" ht="15.75" customHeight="1" x14ac:dyDescent="0.3">
      <c r="E183" s="74"/>
      <c r="F183" s="83"/>
      <c r="H183" s="74"/>
      <c r="I183" s="79"/>
      <c r="J183" s="74"/>
      <c r="K183" s="74"/>
      <c r="L183" s="79"/>
      <c r="M183" s="74"/>
      <c r="N183" s="74"/>
      <c r="O183" s="74"/>
      <c r="P183" s="80"/>
      <c r="Q183" s="81"/>
      <c r="R183" s="74"/>
    </row>
    <row r="184" spans="5:18" ht="15.75" customHeight="1" x14ac:dyDescent="0.3">
      <c r="E184" s="74"/>
      <c r="F184" s="83"/>
      <c r="H184" s="74"/>
      <c r="I184" s="79"/>
      <c r="J184" s="74"/>
      <c r="K184" s="74"/>
      <c r="L184" s="79"/>
      <c r="M184" s="74"/>
      <c r="N184" s="74"/>
      <c r="O184" s="74"/>
      <c r="P184" s="80"/>
      <c r="Q184" s="81"/>
      <c r="R184" s="74"/>
    </row>
    <row r="185" spans="5:18" ht="15.75" customHeight="1" x14ac:dyDescent="0.3">
      <c r="E185" s="74"/>
      <c r="F185" s="83"/>
      <c r="H185" s="74"/>
      <c r="I185" s="79"/>
      <c r="J185" s="74"/>
      <c r="K185" s="74"/>
      <c r="L185" s="79"/>
      <c r="M185" s="74"/>
      <c r="N185" s="74"/>
      <c r="O185" s="74"/>
      <c r="P185" s="80"/>
      <c r="Q185" s="81"/>
      <c r="R185" s="74"/>
    </row>
    <row r="186" spans="5:18" ht="15.75" customHeight="1" x14ac:dyDescent="0.3">
      <c r="E186" s="74"/>
      <c r="F186" s="83"/>
      <c r="H186" s="74"/>
      <c r="I186" s="79"/>
      <c r="J186" s="74"/>
      <c r="K186" s="74"/>
      <c r="L186" s="79"/>
      <c r="M186" s="74"/>
      <c r="N186" s="74"/>
      <c r="O186" s="74"/>
      <c r="P186" s="80"/>
      <c r="Q186" s="81"/>
      <c r="R186" s="74"/>
    </row>
    <row r="187" spans="5:18" ht="15.75" customHeight="1" x14ac:dyDescent="0.3">
      <c r="E187" s="74"/>
      <c r="F187" s="83"/>
      <c r="H187" s="74"/>
      <c r="I187" s="79"/>
      <c r="J187" s="74"/>
      <c r="K187" s="74"/>
      <c r="L187" s="79"/>
      <c r="M187" s="74"/>
      <c r="N187" s="74"/>
      <c r="O187" s="74"/>
      <c r="P187" s="80"/>
      <c r="Q187" s="81"/>
      <c r="R187" s="74"/>
    </row>
    <row r="188" spans="5:18" ht="15.75" customHeight="1" x14ac:dyDescent="0.3">
      <c r="E188" s="74"/>
      <c r="F188" s="83"/>
      <c r="H188" s="74"/>
      <c r="I188" s="79"/>
      <c r="J188" s="74"/>
      <c r="K188" s="74"/>
      <c r="L188" s="79"/>
      <c r="M188" s="74"/>
      <c r="N188" s="74"/>
      <c r="O188" s="74"/>
      <c r="P188" s="80"/>
      <c r="Q188" s="81"/>
      <c r="R188" s="74"/>
    </row>
    <row r="189" spans="5:18" ht="15.75" customHeight="1" x14ac:dyDescent="0.3">
      <c r="E189" s="74"/>
      <c r="F189" s="83"/>
      <c r="H189" s="74"/>
      <c r="I189" s="79"/>
      <c r="J189" s="74"/>
      <c r="K189" s="74"/>
      <c r="L189" s="79"/>
      <c r="M189" s="74"/>
      <c r="N189" s="74"/>
      <c r="O189" s="74"/>
      <c r="P189" s="80"/>
      <c r="Q189" s="81"/>
      <c r="R189" s="74"/>
    </row>
    <row r="190" spans="5:18" ht="15.75" customHeight="1" x14ac:dyDescent="0.3">
      <c r="E190" s="74"/>
      <c r="F190" s="83"/>
      <c r="H190" s="74"/>
      <c r="I190" s="79"/>
      <c r="J190" s="74"/>
      <c r="K190" s="74"/>
      <c r="L190" s="79"/>
      <c r="M190" s="74"/>
      <c r="N190" s="74"/>
      <c r="O190" s="74"/>
      <c r="P190" s="80"/>
      <c r="Q190" s="81"/>
      <c r="R190" s="74"/>
    </row>
    <row r="191" spans="5:18" ht="15.75" customHeight="1" x14ac:dyDescent="0.3">
      <c r="E191" s="74"/>
      <c r="F191" s="83"/>
      <c r="H191" s="74"/>
      <c r="I191" s="79"/>
      <c r="J191" s="74"/>
      <c r="K191" s="74"/>
      <c r="L191" s="79"/>
      <c r="M191" s="74"/>
      <c r="N191" s="74"/>
      <c r="O191" s="74"/>
      <c r="P191" s="80"/>
      <c r="Q191" s="81"/>
      <c r="R191" s="74"/>
    </row>
    <row r="192" spans="5:18" ht="15.75" customHeight="1" x14ac:dyDescent="0.3">
      <c r="E192" s="74"/>
      <c r="F192" s="83"/>
      <c r="H192" s="74"/>
      <c r="I192" s="79"/>
      <c r="J192" s="74"/>
      <c r="K192" s="74"/>
      <c r="L192" s="79"/>
      <c r="M192" s="74"/>
      <c r="N192" s="74"/>
      <c r="O192" s="74"/>
      <c r="P192" s="80"/>
      <c r="Q192" s="81"/>
      <c r="R192" s="74"/>
    </row>
    <row r="193" spans="5:18" ht="15.75" customHeight="1" x14ac:dyDescent="0.3">
      <c r="E193" s="74"/>
      <c r="F193" s="83"/>
      <c r="H193" s="74"/>
      <c r="I193" s="79"/>
      <c r="J193" s="74"/>
      <c r="K193" s="74"/>
      <c r="L193" s="79"/>
      <c r="M193" s="74"/>
      <c r="N193" s="74"/>
      <c r="O193" s="74"/>
      <c r="P193" s="80"/>
      <c r="Q193" s="81"/>
      <c r="R193" s="74"/>
    </row>
    <row r="194" spans="5:18" ht="15.75" customHeight="1" x14ac:dyDescent="0.3">
      <c r="E194" s="74"/>
      <c r="F194" s="83"/>
      <c r="H194" s="74"/>
      <c r="I194" s="79"/>
      <c r="J194" s="74"/>
      <c r="K194" s="74"/>
      <c r="L194" s="79"/>
      <c r="M194" s="74"/>
      <c r="N194" s="74"/>
      <c r="O194" s="74"/>
      <c r="P194" s="80"/>
      <c r="Q194" s="81"/>
      <c r="R194" s="74"/>
    </row>
    <row r="195" spans="5:18" ht="15.75" customHeight="1" x14ac:dyDescent="0.3">
      <c r="E195" s="74"/>
      <c r="F195" s="83"/>
      <c r="H195" s="74"/>
      <c r="I195" s="79"/>
      <c r="J195" s="74"/>
      <c r="K195" s="74"/>
      <c r="L195" s="79"/>
      <c r="M195" s="74"/>
      <c r="N195" s="74"/>
      <c r="O195" s="74"/>
      <c r="P195" s="80"/>
      <c r="Q195" s="81"/>
      <c r="R195" s="74"/>
    </row>
    <row r="196" spans="5:18" ht="15.75" customHeight="1" x14ac:dyDescent="0.3">
      <c r="E196" s="74"/>
      <c r="F196" s="83"/>
      <c r="H196" s="74"/>
      <c r="I196" s="79"/>
      <c r="J196" s="74"/>
      <c r="K196" s="74"/>
      <c r="L196" s="79"/>
      <c r="M196" s="74"/>
      <c r="N196" s="74"/>
      <c r="O196" s="74"/>
      <c r="P196" s="80"/>
      <c r="Q196" s="81"/>
      <c r="R196" s="74"/>
    </row>
    <row r="197" spans="5:18" ht="15.75" customHeight="1" x14ac:dyDescent="0.3">
      <c r="E197" s="74"/>
      <c r="F197" s="83"/>
      <c r="H197" s="74"/>
      <c r="I197" s="79"/>
      <c r="J197" s="74"/>
      <c r="K197" s="74"/>
      <c r="L197" s="79"/>
      <c r="M197" s="74"/>
      <c r="N197" s="74"/>
      <c r="O197" s="74"/>
      <c r="P197" s="80"/>
      <c r="Q197" s="81"/>
      <c r="R197" s="74"/>
    </row>
    <row r="198" spans="5:18" ht="15.75" customHeight="1" x14ac:dyDescent="0.3">
      <c r="E198" s="74"/>
      <c r="F198" s="83"/>
      <c r="H198" s="74"/>
      <c r="I198" s="79"/>
      <c r="J198" s="74"/>
      <c r="K198" s="74"/>
      <c r="L198" s="79"/>
      <c r="M198" s="74"/>
      <c r="N198" s="74"/>
      <c r="O198" s="74"/>
      <c r="P198" s="80"/>
      <c r="Q198" s="81"/>
      <c r="R198" s="74"/>
    </row>
    <row r="199" spans="5:18" ht="15.75" customHeight="1" x14ac:dyDescent="0.3">
      <c r="E199" s="74"/>
      <c r="F199" s="83"/>
      <c r="H199" s="74"/>
      <c r="I199" s="79"/>
      <c r="J199" s="74"/>
      <c r="K199" s="74"/>
      <c r="L199" s="79"/>
      <c r="M199" s="74"/>
      <c r="N199" s="74"/>
      <c r="O199" s="74"/>
      <c r="P199" s="80"/>
      <c r="Q199" s="81"/>
      <c r="R199" s="74"/>
    </row>
    <row r="200" spans="5:18" ht="15.75" customHeight="1" x14ac:dyDescent="0.3">
      <c r="E200" s="74"/>
      <c r="F200" s="83"/>
      <c r="H200" s="74"/>
      <c r="I200" s="79"/>
      <c r="J200" s="74"/>
      <c r="K200" s="74"/>
      <c r="L200" s="79"/>
      <c r="M200" s="74"/>
      <c r="N200" s="74"/>
      <c r="O200" s="74"/>
      <c r="P200" s="80"/>
      <c r="Q200" s="81"/>
      <c r="R200" s="74"/>
    </row>
    <row r="201" spans="5:18" ht="15.75" customHeight="1" x14ac:dyDescent="0.3">
      <c r="E201" s="74"/>
      <c r="F201" s="83"/>
      <c r="H201" s="74"/>
      <c r="I201" s="79"/>
      <c r="J201" s="74"/>
      <c r="K201" s="74"/>
      <c r="L201" s="79"/>
      <c r="M201" s="74"/>
      <c r="N201" s="74"/>
      <c r="O201" s="74"/>
      <c r="P201" s="80"/>
      <c r="Q201" s="81"/>
      <c r="R201" s="74"/>
    </row>
    <row r="202" spans="5:18" ht="15.75" customHeight="1" x14ac:dyDescent="0.3">
      <c r="E202" s="74"/>
      <c r="F202" s="83"/>
      <c r="H202" s="74"/>
      <c r="I202" s="79"/>
      <c r="J202" s="74"/>
      <c r="K202" s="74"/>
      <c r="L202" s="79"/>
      <c r="M202" s="74"/>
      <c r="N202" s="74"/>
      <c r="O202" s="74"/>
      <c r="P202" s="80"/>
      <c r="Q202" s="81"/>
      <c r="R202" s="74"/>
    </row>
    <row r="203" spans="5:18" ht="15.75" customHeight="1" x14ac:dyDescent="0.3">
      <c r="E203" s="74"/>
      <c r="F203" s="83"/>
      <c r="H203" s="74"/>
      <c r="I203" s="79"/>
      <c r="J203" s="74"/>
      <c r="K203" s="74"/>
      <c r="L203" s="79"/>
      <c r="M203" s="74"/>
      <c r="N203" s="74"/>
      <c r="O203" s="74"/>
      <c r="P203" s="80"/>
      <c r="Q203" s="81"/>
      <c r="R203" s="74"/>
    </row>
    <row r="204" spans="5:18" ht="15.75" customHeight="1" x14ac:dyDescent="0.3">
      <c r="E204" s="74"/>
      <c r="F204" s="83"/>
      <c r="H204" s="74"/>
      <c r="I204" s="79"/>
      <c r="J204" s="74"/>
      <c r="K204" s="74"/>
      <c r="L204" s="79"/>
      <c r="M204" s="74"/>
      <c r="N204" s="74"/>
      <c r="O204" s="74"/>
      <c r="P204" s="80"/>
      <c r="Q204" s="81"/>
      <c r="R204" s="74"/>
    </row>
    <row r="205" spans="5:18" ht="15.75" customHeight="1" x14ac:dyDescent="0.3">
      <c r="E205" s="74"/>
      <c r="F205" s="83"/>
      <c r="H205" s="74"/>
      <c r="I205" s="79"/>
      <c r="J205" s="74"/>
      <c r="K205" s="74"/>
      <c r="L205" s="79"/>
      <c r="M205" s="74"/>
      <c r="N205" s="74"/>
      <c r="O205" s="74"/>
      <c r="P205" s="80"/>
      <c r="Q205" s="81"/>
      <c r="R205" s="74"/>
    </row>
    <row r="206" spans="5:18" ht="15.75" customHeight="1" x14ac:dyDescent="0.3">
      <c r="E206" s="74"/>
      <c r="F206" s="83"/>
      <c r="H206" s="74"/>
      <c r="I206" s="79"/>
      <c r="J206" s="74"/>
      <c r="K206" s="74"/>
      <c r="L206" s="79"/>
      <c r="M206" s="74"/>
      <c r="N206" s="74"/>
      <c r="O206" s="74"/>
      <c r="P206" s="80"/>
      <c r="Q206" s="81"/>
      <c r="R206" s="74"/>
    </row>
    <row r="207" spans="5:18" ht="15.75" customHeight="1" x14ac:dyDescent="0.3">
      <c r="E207" s="74"/>
      <c r="F207" s="83"/>
      <c r="H207" s="74"/>
      <c r="I207" s="79"/>
      <c r="J207" s="74"/>
      <c r="K207" s="74"/>
      <c r="L207" s="79"/>
      <c r="M207" s="74"/>
      <c r="N207" s="74"/>
      <c r="O207" s="74"/>
      <c r="P207" s="80"/>
      <c r="Q207" s="81"/>
      <c r="R207" s="74"/>
    </row>
    <row r="208" spans="5:18" ht="15.75" customHeight="1" x14ac:dyDescent="0.3">
      <c r="E208" s="74"/>
      <c r="F208" s="83"/>
      <c r="H208" s="74"/>
      <c r="I208" s="79"/>
      <c r="J208" s="74"/>
      <c r="K208" s="74"/>
      <c r="L208" s="79"/>
      <c r="M208" s="74"/>
      <c r="N208" s="74"/>
      <c r="O208" s="74"/>
      <c r="P208" s="80"/>
      <c r="Q208" s="81"/>
      <c r="R208" s="74"/>
    </row>
    <row r="209" spans="5:18" ht="15.75" customHeight="1" x14ac:dyDescent="0.3">
      <c r="E209" s="74"/>
      <c r="F209" s="83"/>
      <c r="H209" s="74"/>
      <c r="I209" s="79"/>
      <c r="J209" s="74"/>
      <c r="K209" s="74"/>
      <c r="L209" s="79"/>
      <c r="M209" s="74"/>
      <c r="N209" s="74"/>
      <c r="O209" s="74"/>
      <c r="P209" s="80"/>
      <c r="Q209" s="81"/>
      <c r="R209" s="74"/>
    </row>
    <row r="210" spans="5:18" ht="15.75" customHeight="1" x14ac:dyDescent="0.3">
      <c r="E210" s="74"/>
      <c r="F210" s="83"/>
      <c r="H210" s="74"/>
      <c r="I210" s="79"/>
      <c r="J210" s="74"/>
      <c r="K210" s="74"/>
      <c r="L210" s="79"/>
      <c r="M210" s="74"/>
      <c r="N210" s="74"/>
      <c r="O210" s="74"/>
      <c r="P210" s="80"/>
      <c r="Q210" s="81"/>
      <c r="R210" s="74"/>
    </row>
    <row r="211" spans="5:18" ht="15.75" customHeight="1" x14ac:dyDescent="0.3">
      <c r="E211" s="74"/>
      <c r="F211" s="83"/>
      <c r="H211" s="74"/>
      <c r="I211" s="79"/>
      <c r="J211" s="74"/>
      <c r="K211" s="74"/>
      <c r="L211" s="79"/>
      <c r="M211" s="74"/>
      <c r="N211" s="74"/>
      <c r="O211" s="74"/>
      <c r="P211" s="80"/>
      <c r="Q211" s="81"/>
      <c r="R211" s="74"/>
    </row>
    <row r="212" spans="5:18" ht="15.75" customHeight="1" x14ac:dyDescent="0.3">
      <c r="E212" s="74"/>
      <c r="F212" s="83"/>
      <c r="H212" s="74"/>
      <c r="I212" s="79"/>
      <c r="J212" s="74"/>
      <c r="K212" s="74"/>
      <c r="L212" s="79"/>
      <c r="M212" s="74"/>
      <c r="N212" s="74"/>
      <c r="O212" s="74"/>
      <c r="P212" s="80"/>
      <c r="Q212" s="81"/>
      <c r="R212" s="74"/>
    </row>
    <row r="213" spans="5:18" ht="15.75" customHeight="1" x14ac:dyDescent="0.3">
      <c r="E213" s="74"/>
      <c r="F213" s="83"/>
      <c r="H213" s="74"/>
      <c r="I213" s="79"/>
      <c r="J213" s="74"/>
      <c r="K213" s="74"/>
      <c r="L213" s="79"/>
      <c r="M213" s="74"/>
      <c r="N213" s="74"/>
      <c r="O213" s="74"/>
      <c r="P213" s="80"/>
      <c r="Q213" s="81"/>
      <c r="R213" s="74"/>
    </row>
    <row r="214" spans="5:18" ht="15.75" customHeight="1" x14ac:dyDescent="0.3">
      <c r="E214" s="74"/>
      <c r="F214" s="83"/>
      <c r="H214" s="74"/>
      <c r="I214" s="79"/>
      <c r="J214" s="74"/>
      <c r="K214" s="74"/>
      <c r="L214" s="79"/>
      <c r="M214" s="74"/>
      <c r="N214" s="74"/>
      <c r="O214" s="74"/>
      <c r="P214" s="80"/>
      <c r="Q214" s="81"/>
      <c r="R214" s="74"/>
    </row>
    <row r="215" spans="5:18" ht="15.75" customHeight="1" x14ac:dyDescent="0.3">
      <c r="E215" s="74"/>
      <c r="F215" s="83"/>
      <c r="H215" s="74"/>
      <c r="I215" s="79"/>
      <c r="J215" s="74"/>
      <c r="K215" s="74"/>
      <c r="L215" s="79"/>
      <c r="M215" s="74"/>
      <c r="N215" s="74"/>
      <c r="O215" s="74"/>
      <c r="P215" s="80"/>
      <c r="Q215" s="81"/>
      <c r="R215" s="74"/>
    </row>
    <row r="216" spans="5:18" ht="15.75" customHeight="1" x14ac:dyDescent="0.3">
      <c r="E216" s="74"/>
      <c r="F216" s="83"/>
      <c r="H216" s="74"/>
      <c r="I216" s="79"/>
      <c r="J216" s="74"/>
      <c r="K216" s="74"/>
      <c r="L216" s="79"/>
      <c r="M216" s="74"/>
      <c r="N216" s="74"/>
      <c r="O216" s="74"/>
      <c r="P216" s="80"/>
      <c r="Q216" s="81"/>
      <c r="R216" s="74"/>
    </row>
    <row r="217" spans="5:18" ht="15.75" customHeight="1" x14ac:dyDescent="0.3">
      <c r="E217" s="74"/>
      <c r="F217" s="83"/>
      <c r="H217" s="74"/>
      <c r="I217" s="79"/>
      <c r="J217" s="74"/>
      <c r="K217" s="74"/>
      <c r="L217" s="79"/>
      <c r="M217" s="74"/>
      <c r="N217" s="74"/>
      <c r="O217" s="74"/>
      <c r="P217" s="80"/>
      <c r="Q217" s="81"/>
      <c r="R217" s="74"/>
    </row>
    <row r="218" spans="5:18" ht="15.75" customHeight="1" x14ac:dyDescent="0.3">
      <c r="E218" s="74"/>
      <c r="F218" s="83"/>
      <c r="H218" s="74"/>
      <c r="I218" s="79"/>
      <c r="J218" s="74"/>
      <c r="K218" s="74"/>
      <c r="L218" s="79"/>
      <c r="M218" s="74"/>
      <c r="N218" s="74"/>
      <c r="O218" s="74"/>
      <c r="P218" s="80"/>
      <c r="Q218" s="81"/>
      <c r="R218" s="74"/>
    </row>
    <row r="219" spans="5:18" ht="15.75" customHeight="1" x14ac:dyDescent="0.3">
      <c r="E219" s="74"/>
      <c r="F219" s="83"/>
      <c r="H219" s="74"/>
      <c r="I219" s="79"/>
      <c r="J219" s="74"/>
      <c r="K219" s="74"/>
      <c r="L219" s="79"/>
      <c r="M219" s="74"/>
      <c r="N219" s="74"/>
      <c r="O219" s="74"/>
      <c r="P219" s="80"/>
      <c r="Q219" s="81"/>
      <c r="R219" s="74"/>
    </row>
    <row r="220" spans="5:18" ht="15.75" customHeight="1" x14ac:dyDescent="0.3">
      <c r="E220" s="74"/>
      <c r="F220" s="83"/>
      <c r="H220" s="74"/>
      <c r="I220" s="79"/>
      <c r="J220" s="74"/>
      <c r="K220" s="74"/>
      <c r="L220" s="79"/>
      <c r="M220" s="74"/>
      <c r="N220" s="74"/>
      <c r="O220" s="74"/>
      <c r="P220" s="80"/>
      <c r="Q220" s="81"/>
      <c r="R220" s="74"/>
    </row>
    <row r="221" spans="5:18" ht="15.75" customHeight="1" x14ac:dyDescent="0.3">
      <c r="E221" s="74"/>
      <c r="F221" s="83"/>
      <c r="H221" s="74"/>
      <c r="I221" s="79"/>
      <c r="J221" s="74"/>
      <c r="K221" s="74"/>
      <c r="L221" s="79"/>
      <c r="M221" s="74"/>
      <c r="N221" s="74"/>
      <c r="O221" s="74"/>
      <c r="P221" s="80"/>
      <c r="Q221" s="81"/>
      <c r="R221" s="74"/>
    </row>
    <row r="222" spans="5:18" ht="15.75" customHeight="1" x14ac:dyDescent="0.3">
      <c r="E222" s="74"/>
      <c r="F222" s="83"/>
      <c r="H222" s="74"/>
      <c r="I222" s="79"/>
      <c r="J222" s="74"/>
      <c r="K222" s="74"/>
      <c r="L222" s="79"/>
      <c r="M222" s="74"/>
      <c r="N222" s="74"/>
      <c r="O222" s="74"/>
      <c r="P222" s="80"/>
      <c r="Q222" s="81"/>
      <c r="R222" s="74"/>
    </row>
    <row r="223" spans="5:18" ht="15.75" customHeight="1" x14ac:dyDescent="0.3">
      <c r="E223" s="74"/>
      <c r="F223" s="83"/>
      <c r="H223" s="74"/>
      <c r="I223" s="79"/>
      <c r="J223" s="74"/>
      <c r="K223" s="74"/>
      <c r="L223" s="79"/>
      <c r="M223" s="74"/>
      <c r="N223" s="74"/>
      <c r="O223" s="74"/>
      <c r="P223" s="80"/>
      <c r="Q223" s="81"/>
      <c r="R223" s="74"/>
    </row>
    <row r="224" spans="5:18" ht="15.75" customHeight="1" x14ac:dyDescent="0.3">
      <c r="E224" s="74"/>
      <c r="F224" s="83"/>
      <c r="H224" s="74"/>
      <c r="I224" s="79"/>
      <c r="J224" s="74"/>
      <c r="K224" s="74"/>
      <c r="L224" s="79"/>
      <c r="M224" s="74"/>
      <c r="N224" s="74"/>
      <c r="O224" s="74"/>
      <c r="P224" s="80"/>
      <c r="Q224" s="81"/>
      <c r="R224" s="74"/>
    </row>
    <row r="225" spans="5:18" ht="15.75" customHeight="1" x14ac:dyDescent="0.3">
      <c r="E225" s="74"/>
      <c r="F225" s="83"/>
      <c r="H225" s="74"/>
      <c r="I225" s="79"/>
      <c r="J225" s="74"/>
      <c r="K225" s="74"/>
      <c r="L225" s="79"/>
      <c r="M225" s="74"/>
      <c r="N225" s="74"/>
      <c r="O225" s="74"/>
      <c r="P225" s="80"/>
      <c r="Q225" s="81"/>
      <c r="R225" s="74"/>
    </row>
    <row r="226" spans="5:18" ht="15.75" customHeight="1" x14ac:dyDescent="0.3">
      <c r="E226" s="74"/>
      <c r="F226" s="83"/>
      <c r="H226" s="74"/>
      <c r="I226" s="79"/>
      <c r="J226" s="74"/>
      <c r="K226" s="74"/>
      <c r="L226" s="79"/>
      <c r="M226" s="74"/>
      <c r="N226" s="74"/>
      <c r="O226" s="74"/>
      <c r="P226" s="80"/>
      <c r="Q226" s="81"/>
      <c r="R226" s="74"/>
    </row>
    <row r="227" spans="5:18" ht="15.75" customHeight="1" x14ac:dyDescent="0.3">
      <c r="E227" s="74"/>
      <c r="F227" s="83"/>
      <c r="H227" s="74"/>
      <c r="I227" s="79"/>
      <c r="J227" s="74"/>
      <c r="K227" s="74"/>
      <c r="L227" s="79"/>
      <c r="M227" s="74"/>
      <c r="N227" s="74"/>
      <c r="O227" s="74"/>
      <c r="P227" s="80"/>
      <c r="Q227" s="81"/>
      <c r="R227" s="74"/>
    </row>
    <row r="228" spans="5:18" ht="15.75" customHeight="1" x14ac:dyDescent="0.3">
      <c r="E228" s="74"/>
      <c r="F228" s="83"/>
      <c r="H228" s="74"/>
      <c r="I228" s="79"/>
      <c r="J228" s="74"/>
      <c r="K228" s="74"/>
      <c r="L228" s="79"/>
      <c r="M228" s="74"/>
      <c r="N228" s="74"/>
      <c r="O228" s="74"/>
      <c r="P228" s="80"/>
      <c r="Q228" s="81"/>
      <c r="R228" s="74"/>
    </row>
    <row r="229" spans="5:18" ht="15.75" customHeight="1" x14ac:dyDescent="0.3">
      <c r="E229" s="74"/>
      <c r="F229" s="83"/>
      <c r="H229" s="74"/>
      <c r="I229" s="79"/>
      <c r="J229" s="74"/>
      <c r="K229" s="74"/>
      <c r="L229" s="79"/>
      <c r="M229" s="74"/>
      <c r="N229" s="74"/>
      <c r="O229" s="74"/>
      <c r="P229" s="80"/>
      <c r="Q229" s="81"/>
      <c r="R229" s="74"/>
    </row>
    <row r="230" spans="5:18" ht="15.75" customHeight="1" x14ac:dyDescent="0.3">
      <c r="E230" s="74"/>
      <c r="F230" s="83"/>
      <c r="H230" s="74"/>
      <c r="I230" s="79"/>
      <c r="J230" s="74"/>
      <c r="K230" s="74"/>
      <c r="L230" s="79"/>
      <c r="M230" s="74"/>
      <c r="N230" s="74"/>
      <c r="O230" s="74"/>
      <c r="P230" s="80"/>
      <c r="Q230" s="81"/>
      <c r="R230" s="74"/>
    </row>
    <row r="231" spans="5:18" ht="15.75" customHeight="1" x14ac:dyDescent="0.3">
      <c r="E231" s="74"/>
      <c r="F231" s="83"/>
      <c r="H231" s="74"/>
      <c r="I231" s="79"/>
      <c r="J231" s="74"/>
      <c r="K231" s="74"/>
      <c r="L231" s="79"/>
      <c r="M231" s="74"/>
      <c r="N231" s="74"/>
      <c r="O231" s="74"/>
      <c r="P231" s="80"/>
      <c r="Q231" s="81"/>
      <c r="R231" s="74"/>
    </row>
    <row r="232" spans="5:18" ht="15.75" customHeight="1" x14ac:dyDescent="0.3">
      <c r="E232" s="74"/>
      <c r="F232" s="83"/>
      <c r="H232" s="74"/>
      <c r="I232" s="79"/>
      <c r="J232" s="74"/>
      <c r="K232" s="74"/>
      <c r="L232" s="79"/>
      <c r="M232" s="74"/>
      <c r="N232" s="74"/>
      <c r="O232" s="74"/>
      <c r="P232" s="80"/>
      <c r="Q232" s="81"/>
      <c r="R232" s="74"/>
    </row>
    <row r="233" spans="5:18" ht="15.75" customHeight="1" x14ac:dyDescent="0.3">
      <c r="E233" s="74"/>
      <c r="F233" s="83"/>
      <c r="H233" s="74"/>
      <c r="I233" s="79"/>
      <c r="J233" s="74"/>
      <c r="K233" s="74"/>
      <c r="L233" s="79"/>
      <c r="M233" s="74"/>
      <c r="N233" s="74"/>
      <c r="O233" s="74"/>
      <c r="P233" s="80"/>
      <c r="Q233" s="81"/>
      <c r="R233" s="74"/>
    </row>
    <row r="234" spans="5:18" ht="15.75" customHeight="1" x14ac:dyDescent="0.3">
      <c r="E234" s="74"/>
      <c r="F234" s="83"/>
      <c r="H234" s="74"/>
      <c r="I234" s="79"/>
      <c r="J234" s="74"/>
      <c r="K234" s="74"/>
      <c r="L234" s="79"/>
      <c r="M234" s="74"/>
      <c r="N234" s="74"/>
      <c r="O234" s="74"/>
      <c r="P234" s="80"/>
      <c r="Q234" s="81"/>
      <c r="R234" s="74"/>
    </row>
    <row r="235" spans="5:18" ht="15.75" customHeight="1" x14ac:dyDescent="0.3">
      <c r="E235" s="74"/>
      <c r="F235" s="83"/>
      <c r="H235" s="74"/>
      <c r="I235" s="79"/>
      <c r="J235" s="74"/>
      <c r="K235" s="74"/>
      <c r="L235" s="79"/>
      <c r="M235" s="74"/>
      <c r="N235" s="74"/>
      <c r="O235" s="74"/>
      <c r="P235" s="80"/>
      <c r="Q235" s="81"/>
      <c r="R235" s="74"/>
    </row>
    <row r="236" spans="5:18" ht="15.75" customHeight="1" x14ac:dyDescent="0.3">
      <c r="E236" s="74"/>
      <c r="F236" s="83"/>
      <c r="H236" s="74"/>
      <c r="I236" s="79"/>
      <c r="J236" s="74"/>
      <c r="K236" s="74"/>
      <c r="L236" s="79"/>
      <c r="M236" s="74"/>
      <c r="N236" s="74"/>
      <c r="O236" s="74"/>
      <c r="P236" s="80"/>
      <c r="Q236" s="81"/>
      <c r="R236" s="74"/>
    </row>
    <row r="237" spans="5:18" ht="15.75" customHeight="1" x14ac:dyDescent="0.3">
      <c r="E237" s="74"/>
      <c r="F237" s="83"/>
      <c r="H237" s="74"/>
      <c r="I237" s="79"/>
      <c r="J237" s="74"/>
      <c r="K237" s="74"/>
      <c r="L237" s="79"/>
      <c r="M237" s="74"/>
      <c r="N237" s="74"/>
      <c r="O237" s="74"/>
      <c r="P237" s="80"/>
      <c r="Q237" s="81"/>
      <c r="R237" s="74"/>
    </row>
    <row r="238" spans="5:18" ht="15.75" customHeight="1" x14ac:dyDescent="0.3">
      <c r="E238" s="74"/>
      <c r="F238" s="83"/>
      <c r="H238" s="74"/>
      <c r="I238" s="79"/>
      <c r="J238" s="74"/>
      <c r="K238" s="74"/>
      <c r="L238" s="79"/>
      <c r="M238" s="74"/>
      <c r="N238" s="74"/>
      <c r="O238" s="74"/>
      <c r="P238" s="80"/>
      <c r="Q238" s="81"/>
      <c r="R238" s="74"/>
    </row>
    <row r="239" spans="5:18" ht="15.75" customHeight="1" x14ac:dyDescent="0.3">
      <c r="E239" s="74"/>
      <c r="F239" s="83"/>
      <c r="H239" s="74"/>
      <c r="I239" s="79"/>
      <c r="J239" s="74"/>
      <c r="K239" s="74"/>
      <c r="L239" s="79"/>
      <c r="M239" s="74"/>
      <c r="N239" s="74"/>
      <c r="O239" s="74"/>
      <c r="P239" s="80"/>
      <c r="Q239" s="81"/>
      <c r="R239" s="74"/>
    </row>
    <row r="240" spans="5:18" ht="15.75" customHeight="1" x14ac:dyDescent="0.3">
      <c r="E240" s="74"/>
      <c r="F240" s="83"/>
      <c r="H240" s="74"/>
      <c r="I240" s="79"/>
      <c r="J240" s="74"/>
      <c r="K240" s="74"/>
      <c r="L240" s="79"/>
      <c r="M240" s="74"/>
      <c r="N240" s="74"/>
      <c r="O240" s="74"/>
      <c r="P240" s="80"/>
      <c r="Q240" s="81"/>
      <c r="R240" s="74"/>
    </row>
    <row r="241" spans="5:18" ht="15.75" customHeight="1" x14ac:dyDescent="0.3">
      <c r="E241" s="74"/>
      <c r="F241" s="83"/>
      <c r="H241" s="74"/>
      <c r="I241" s="79"/>
      <c r="J241" s="74"/>
      <c r="K241" s="74"/>
      <c r="L241" s="79"/>
      <c r="M241" s="74"/>
      <c r="N241" s="74"/>
      <c r="O241" s="74"/>
      <c r="P241" s="80"/>
      <c r="Q241" s="81"/>
      <c r="R241" s="74"/>
    </row>
    <row r="242" spans="5:18" ht="15.75" customHeight="1" x14ac:dyDescent="0.3">
      <c r="E242" s="74"/>
      <c r="F242" s="83"/>
      <c r="H242" s="74"/>
      <c r="I242" s="79"/>
      <c r="J242" s="74"/>
      <c r="K242" s="74"/>
      <c r="L242" s="79"/>
      <c r="M242" s="74"/>
      <c r="N242" s="74"/>
      <c r="O242" s="74"/>
      <c r="P242" s="80"/>
      <c r="Q242" s="81"/>
      <c r="R242" s="74"/>
    </row>
    <row r="243" spans="5:18" ht="15.75" customHeight="1" x14ac:dyDescent="0.3">
      <c r="E243" s="74"/>
      <c r="F243" s="83"/>
      <c r="H243" s="74"/>
      <c r="I243" s="79"/>
      <c r="J243" s="74"/>
      <c r="K243" s="74"/>
      <c r="L243" s="79"/>
      <c r="M243" s="74"/>
      <c r="N243" s="74"/>
      <c r="O243" s="74"/>
      <c r="P243" s="80"/>
      <c r="Q243" s="81"/>
      <c r="R243" s="74"/>
    </row>
    <row r="244" spans="5:18" ht="15.75" customHeight="1" x14ac:dyDescent="0.3">
      <c r="E244" s="74"/>
      <c r="F244" s="83"/>
      <c r="H244" s="74"/>
      <c r="I244" s="79"/>
      <c r="J244" s="74"/>
      <c r="K244" s="74"/>
      <c r="L244" s="79"/>
      <c r="M244" s="74"/>
      <c r="N244" s="74"/>
      <c r="O244" s="74"/>
      <c r="P244" s="80"/>
      <c r="Q244" s="81"/>
      <c r="R244" s="74"/>
    </row>
    <row r="245" spans="5:18" ht="15.75" customHeight="1" x14ac:dyDescent="0.3">
      <c r="E245" s="74"/>
      <c r="F245" s="83"/>
      <c r="H245" s="74"/>
      <c r="I245" s="79"/>
      <c r="J245" s="74"/>
      <c r="K245" s="74"/>
      <c r="L245" s="79"/>
      <c r="M245" s="74"/>
      <c r="N245" s="74"/>
      <c r="O245" s="74"/>
      <c r="P245" s="80"/>
      <c r="Q245" s="81"/>
      <c r="R245" s="74"/>
    </row>
    <row r="246" spans="5:18" ht="15.75" customHeight="1" x14ac:dyDescent="0.3">
      <c r="E246" s="74"/>
      <c r="F246" s="83"/>
      <c r="H246" s="74"/>
      <c r="I246" s="79"/>
      <c r="J246" s="74"/>
      <c r="K246" s="74"/>
      <c r="L246" s="79"/>
      <c r="M246" s="74"/>
      <c r="N246" s="74"/>
      <c r="O246" s="74"/>
      <c r="P246" s="80"/>
      <c r="Q246" s="81"/>
      <c r="R246" s="74"/>
    </row>
    <row r="247" spans="5:18" ht="15.75" customHeight="1" x14ac:dyDescent="0.3">
      <c r="E247" s="74"/>
      <c r="F247" s="83"/>
      <c r="H247" s="74"/>
      <c r="I247" s="79"/>
      <c r="J247" s="74"/>
      <c r="K247" s="74"/>
      <c r="L247" s="79"/>
      <c r="M247" s="74"/>
      <c r="N247" s="74"/>
      <c r="O247" s="74"/>
      <c r="P247" s="80"/>
      <c r="Q247" s="81"/>
      <c r="R247" s="74"/>
    </row>
    <row r="248" spans="5:18" ht="15.75" customHeight="1" x14ac:dyDescent="0.3">
      <c r="E248" s="74"/>
      <c r="F248" s="83"/>
      <c r="H248" s="74"/>
      <c r="I248" s="79"/>
      <c r="J248" s="74"/>
      <c r="K248" s="74"/>
      <c r="L248" s="79"/>
      <c r="M248" s="74"/>
      <c r="N248" s="74"/>
      <c r="O248" s="74"/>
      <c r="P248" s="80"/>
      <c r="Q248" s="81"/>
      <c r="R248" s="74"/>
    </row>
    <row r="249" spans="5:18" ht="15.75" customHeight="1" x14ac:dyDescent="0.3">
      <c r="E249" s="74"/>
      <c r="F249" s="83"/>
      <c r="H249" s="74"/>
      <c r="I249" s="79"/>
      <c r="J249" s="74"/>
      <c r="K249" s="74"/>
      <c r="L249" s="79"/>
      <c r="M249" s="74"/>
      <c r="N249" s="74"/>
      <c r="O249" s="74"/>
      <c r="P249" s="80"/>
      <c r="Q249" s="81"/>
      <c r="R249" s="74"/>
    </row>
    <row r="250" spans="5:18" ht="15.75" customHeight="1" x14ac:dyDescent="0.3">
      <c r="E250" s="74"/>
      <c r="F250" s="83"/>
      <c r="H250" s="74"/>
      <c r="I250" s="79"/>
      <c r="J250" s="74"/>
      <c r="K250" s="74"/>
      <c r="L250" s="79"/>
      <c r="M250" s="74"/>
      <c r="N250" s="74"/>
      <c r="O250" s="74"/>
      <c r="P250" s="80"/>
      <c r="Q250" s="81"/>
      <c r="R250" s="74"/>
    </row>
    <row r="251" spans="5:18" ht="15.75" customHeight="1" x14ac:dyDescent="0.3">
      <c r="E251" s="74"/>
      <c r="F251" s="83"/>
      <c r="H251" s="74"/>
      <c r="I251" s="79"/>
      <c r="J251" s="74"/>
      <c r="K251" s="74"/>
      <c r="L251" s="79"/>
      <c r="M251" s="74"/>
      <c r="N251" s="74"/>
      <c r="O251" s="74"/>
      <c r="P251" s="80"/>
      <c r="Q251" s="81"/>
      <c r="R251" s="74"/>
    </row>
    <row r="252" spans="5:18" ht="15.75" customHeight="1" x14ac:dyDescent="0.3">
      <c r="E252" s="74"/>
      <c r="F252" s="83"/>
      <c r="H252" s="74"/>
      <c r="I252" s="79"/>
      <c r="J252" s="74"/>
      <c r="K252" s="74"/>
      <c r="L252" s="79"/>
      <c r="M252" s="74"/>
      <c r="N252" s="74"/>
      <c r="O252" s="74"/>
      <c r="P252" s="80"/>
      <c r="Q252" s="81"/>
      <c r="R252" s="74"/>
    </row>
    <row r="253" spans="5:18" ht="15.75" customHeight="1" x14ac:dyDescent="0.3">
      <c r="E253" s="74"/>
      <c r="F253" s="83"/>
      <c r="H253" s="74"/>
      <c r="I253" s="79"/>
      <c r="J253" s="74"/>
      <c r="K253" s="74"/>
      <c r="L253" s="79"/>
      <c r="M253" s="74"/>
      <c r="N253" s="74"/>
      <c r="O253" s="74"/>
      <c r="P253" s="80"/>
      <c r="Q253" s="81"/>
      <c r="R253" s="74"/>
    </row>
    <row r="254" spans="5:18" ht="15.75" customHeight="1" x14ac:dyDescent="0.3">
      <c r="E254" s="74"/>
      <c r="F254" s="83"/>
      <c r="H254" s="74"/>
      <c r="I254" s="79"/>
      <c r="J254" s="74"/>
      <c r="K254" s="74"/>
      <c r="L254" s="79"/>
      <c r="M254" s="74"/>
      <c r="N254" s="74"/>
      <c r="O254" s="74"/>
      <c r="P254" s="80"/>
      <c r="Q254" s="81"/>
      <c r="R254" s="74"/>
    </row>
    <row r="255" spans="5:18" ht="15.75" customHeight="1" x14ac:dyDescent="0.3">
      <c r="E255" s="74"/>
      <c r="F255" s="83"/>
      <c r="H255" s="74"/>
      <c r="I255" s="79"/>
      <c r="J255" s="74"/>
      <c r="K255" s="74"/>
      <c r="L255" s="79"/>
      <c r="M255" s="74"/>
      <c r="N255" s="74"/>
      <c r="O255" s="74"/>
      <c r="P255" s="80"/>
      <c r="Q255" s="81"/>
      <c r="R255" s="74"/>
    </row>
    <row r="256" spans="5:18" ht="15.75" customHeight="1" x14ac:dyDescent="0.3">
      <c r="E256" s="74"/>
      <c r="F256" s="83"/>
      <c r="H256" s="74"/>
      <c r="I256" s="79"/>
      <c r="J256" s="74"/>
      <c r="K256" s="74"/>
      <c r="L256" s="79"/>
      <c r="M256" s="74"/>
      <c r="N256" s="74"/>
      <c r="O256" s="74"/>
      <c r="P256" s="80"/>
      <c r="Q256" s="81"/>
      <c r="R256" s="74"/>
    </row>
    <row r="257" spans="5:18" ht="15.75" customHeight="1" x14ac:dyDescent="0.3">
      <c r="E257" s="74"/>
      <c r="F257" s="83"/>
      <c r="H257" s="74"/>
      <c r="I257" s="79"/>
      <c r="J257" s="74"/>
      <c r="K257" s="74"/>
      <c r="L257" s="79"/>
      <c r="M257" s="74"/>
      <c r="N257" s="74"/>
      <c r="O257" s="74"/>
      <c r="P257" s="80"/>
      <c r="Q257" s="81"/>
      <c r="R257" s="74"/>
    </row>
    <row r="258" spans="5:18" ht="15.75" customHeight="1" x14ac:dyDescent="0.3">
      <c r="E258" s="74"/>
      <c r="F258" s="83"/>
      <c r="H258" s="74"/>
      <c r="I258" s="79"/>
      <c r="J258" s="74"/>
      <c r="K258" s="74"/>
      <c r="L258" s="79"/>
      <c r="M258" s="74"/>
      <c r="N258" s="74"/>
      <c r="O258" s="74"/>
      <c r="P258" s="80"/>
      <c r="Q258" s="81"/>
      <c r="R258" s="74"/>
    </row>
    <row r="259" spans="5:18" ht="15.75" customHeight="1" x14ac:dyDescent="0.3">
      <c r="E259" s="74"/>
      <c r="F259" s="83"/>
      <c r="H259" s="74"/>
      <c r="I259" s="79"/>
      <c r="J259" s="74"/>
      <c r="K259" s="74"/>
      <c r="L259" s="79"/>
      <c r="M259" s="74"/>
      <c r="N259" s="74"/>
      <c r="O259" s="74"/>
      <c r="P259" s="80"/>
      <c r="Q259" s="81"/>
      <c r="R259" s="74"/>
    </row>
    <row r="260" spans="5:18" ht="15.75" customHeight="1" x14ac:dyDescent="0.3">
      <c r="E260" s="74"/>
      <c r="F260" s="83"/>
      <c r="H260" s="74"/>
      <c r="I260" s="79"/>
      <c r="J260" s="74"/>
      <c r="K260" s="74"/>
      <c r="L260" s="79"/>
      <c r="M260" s="74"/>
      <c r="N260" s="74"/>
      <c r="O260" s="74"/>
      <c r="P260" s="80"/>
      <c r="Q260" s="81"/>
      <c r="R260" s="74"/>
    </row>
    <row r="261" spans="5:18" ht="15.75" customHeight="1" x14ac:dyDescent="0.3">
      <c r="E261" s="74"/>
      <c r="F261" s="83"/>
      <c r="H261" s="74"/>
      <c r="I261" s="79"/>
      <c r="J261" s="74"/>
      <c r="K261" s="74"/>
      <c r="L261" s="79"/>
      <c r="M261" s="74"/>
      <c r="N261" s="74"/>
      <c r="O261" s="74"/>
      <c r="P261" s="80"/>
      <c r="Q261" s="81"/>
      <c r="R261" s="74"/>
    </row>
    <row r="262" spans="5:18" ht="15.75" customHeight="1" x14ac:dyDescent="0.3">
      <c r="E262" s="74"/>
      <c r="F262" s="83"/>
      <c r="H262" s="74"/>
      <c r="I262" s="79"/>
      <c r="J262" s="74"/>
      <c r="K262" s="74"/>
      <c r="L262" s="79"/>
      <c r="M262" s="74"/>
      <c r="N262" s="74"/>
      <c r="O262" s="74"/>
      <c r="P262" s="80"/>
      <c r="Q262" s="81"/>
      <c r="R262" s="74"/>
    </row>
    <row r="263" spans="5:18" ht="15.75" customHeight="1" x14ac:dyDescent="0.3">
      <c r="E263" s="74"/>
      <c r="F263" s="83"/>
      <c r="H263" s="74"/>
      <c r="I263" s="79"/>
      <c r="J263" s="74"/>
      <c r="K263" s="74"/>
      <c r="L263" s="79"/>
      <c r="M263" s="74"/>
      <c r="N263" s="74"/>
      <c r="O263" s="74"/>
      <c r="P263" s="80"/>
      <c r="Q263" s="81"/>
      <c r="R263" s="74"/>
    </row>
    <row r="264" spans="5:18" ht="15.75" customHeight="1" x14ac:dyDescent="0.3">
      <c r="E264" s="74"/>
      <c r="F264" s="83"/>
      <c r="H264" s="74"/>
      <c r="I264" s="79"/>
      <c r="J264" s="74"/>
      <c r="K264" s="74"/>
      <c r="L264" s="79"/>
      <c r="M264" s="74"/>
      <c r="N264" s="74"/>
      <c r="O264" s="74"/>
      <c r="P264" s="80"/>
      <c r="Q264" s="81"/>
      <c r="R264" s="74"/>
    </row>
    <row r="265" spans="5:18" ht="15.75" customHeight="1" x14ac:dyDescent="0.3">
      <c r="E265" s="74"/>
      <c r="F265" s="83"/>
      <c r="H265" s="74"/>
      <c r="I265" s="79"/>
      <c r="J265" s="74"/>
      <c r="K265" s="74"/>
      <c r="L265" s="79"/>
      <c r="M265" s="74"/>
      <c r="N265" s="74"/>
      <c r="O265" s="74"/>
      <c r="P265" s="80"/>
      <c r="Q265" s="81"/>
      <c r="R265" s="74"/>
    </row>
    <row r="266" spans="5:18" ht="15.75" customHeight="1" x14ac:dyDescent="0.3">
      <c r="E266" s="74"/>
      <c r="F266" s="83"/>
      <c r="H266" s="74"/>
      <c r="I266" s="79"/>
      <c r="J266" s="74"/>
      <c r="K266" s="74"/>
      <c r="L266" s="79"/>
      <c r="M266" s="74"/>
      <c r="N266" s="74"/>
      <c r="O266" s="74"/>
      <c r="P266" s="80"/>
      <c r="Q266" s="81"/>
      <c r="R266" s="74"/>
    </row>
    <row r="267" spans="5:18" ht="15.75" customHeight="1" x14ac:dyDescent="0.3">
      <c r="E267" s="74"/>
      <c r="F267" s="83"/>
      <c r="H267" s="74"/>
      <c r="I267" s="79"/>
      <c r="J267" s="74"/>
      <c r="K267" s="74"/>
      <c r="L267" s="79"/>
      <c r="M267" s="74"/>
      <c r="N267" s="74"/>
      <c r="O267" s="74"/>
      <c r="P267" s="80"/>
      <c r="Q267" s="81"/>
      <c r="R267" s="74"/>
    </row>
    <row r="268" spans="5:18" ht="15.75" customHeight="1" x14ac:dyDescent="0.3">
      <c r="E268" s="74"/>
      <c r="F268" s="83"/>
      <c r="H268" s="74"/>
      <c r="I268" s="79"/>
      <c r="J268" s="74"/>
      <c r="K268" s="74"/>
      <c r="L268" s="79"/>
      <c r="M268" s="74"/>
      <c r="N268" s="74"/>
      <c r="O268" s="74"/>
      <c r="P268" s="80"/>
      <c r="Q268" s="81"/>
      <c r="R268" s="74"/>
    </row>
    <row r="269" spans="5:18" ht="15.75" customHeight="1" x14ac:dyDescent="0.3">
      <c r="E269" s="74"/>
      <c r="F269" s="83"/>
      <c r="H269" s="74"/>
      <c r="I269" s="79"/>
      <c r="J269" s="74"/>
      <c r="K269" s="74"/>
      <c r="L269" s="79"/>
      <c r="M269" s="74"/>
      <c r="N269" s="74"/>
      <c r="O269" s="74"/>
      <c r="P269" s="80"/>
      <c r="Q269" s="81"/>
      <c r="R269" s="74"/>
    </row>
    <row r="270" spans="5:18" ht="15.75" customHeight="1" x14ac:dyDescent="0.3">
      <c r="E270" s="74"/>
      <c r="F270" s="83"/>
      <c r="H270" s="74"/>
      <c r="I270" s="79"/>
      <c r="J270" s="74"/>
      <c r="K270" s="74"/>
      <c r="L270" s="79"/>
      <c r="M270" s="74"/>
      <c r="N270" s="74"/>
      <c r="O270" s="74"/>
      <c r="P270" s="80"/>
      <c r="Q270" s="81"/>
      <c r="R270" s="74"/>
    </row>
    <row r="271" spans="5:18" ht="15.75" customHeight="1" x14ac:dyDescent="0.3">
      <c r="E271" s="74"/>
      <c r="F271" s="83"/>
      <c r="H271" s="74"/>
      <c r="I271" s="79"/>
      <c r="J271" s="74"/>
      <c r="K271" s="74"/>
      <c r="L271" s="79"/>
      <c r="M271" s="74"/>
      <c r="N271" s="74"/>
      <c r="O271" s="74"/>
      <c r="P271" s="80"/>
      <c r="Q271" s="81"/>
      <c r="R271" s="74"/>
    </row>
    <row r="272" spans="5:18" ht="15.75" customHeight="1" x14ac:dyDescent="0.3">
      <c r="E272" s="74"/>
      <c r="F272" s="83"/>
      <c r="H272" s="74"/>
      <c r="I272" s="79"/>
      <c r="J272" s="74"/>
      <c r="K272" s="74"/>
      <c r="L272" s="79"/>
      <c r="M272" s="74"/>
      <c r="N272" s="74"/>
      <c r="O272" s="74"/>
      <c r="P272" s="80"/>
      <c r="Q272" s="81"/>
      <c r="R272" s="74"/>
    </row>
    <row r="273" spans="5:18" ht="15.75" customHeight="1" x14ac:dyDescent="0.3">
      <c r="E273" s="74"/>
      <c r="F273" s="83"/>
      <c r="H273" s="74"/>
      <c r="I273" s="79"/>
      <c r="J273" s="74"/>
      <c r="K273" s="74"/>
      <c r="L273" s="79"/>
      <c r="M273" s="74"/>
      <c r="N273" s="74"/>
      <c r="O273" s="74"/>
      <c r="P273" s="80"/>
      <c r="Q273" s="81"/>
      <c r="R273" s="74"/>
    </row>
    <row r="274" spans="5:18" ht="15.75" customHeight="1" x14ac:dyDescent="0.3">
      <c r="E274" s="74"/>
      <c r="F274" s="83"/>
      <c r="H274" s="74"/>
      <c r="I274" s="79"/>
      <c r="J274" s="74"/>
      <c r="K274" s="74"/>
      <c r="L274" s="79"/>
      <c r="M274" s="74"/>
      <c r="N274" s="74"/>
      <c r="O274" s="74"/>
      <c r="P274" s="80"/>
      <c r="Q274" s="81"/>
      <c r="R274" s="74"/>
    </row>
    <row r="275" spans="5:18" ht="15.75" customHeight="1" x14ac:dyDescent="0.3">
      <c r="E275" s="74"/>
      <c r="F275" s="83"/>
      <c r="H275" s="74"/>
      <c r="I275" s="79"/>
      <c r="J275" s="74"/>
      <c r="K275" s="74"/>
      <c r="L275" s="79"/>
      <c r="M275" s="74"/>
      <c r="N275" s="74"/>
      <c r="O275" s="74"/>
      <c r="P275" s="80"/>
      <c r="Q275" s="81"/>
      <c r="R275" s="74"/>
    </row>
    <row r="276" spans="5:18" ht="15.75" customHeight="1" x14ac:dyDescent="0.3">
      <c r="E276" s="74"/>
      <c r="F276" s="83"/>
      <c r="H276" s="74"/>
      <c r="I276" s="79"/>
      <c r="J276" s="74"/>
      <c r="K276" s="74"/>
      <c r="L276" s="79"/>
      <c r="M276" s="74"/>
      <c r="N276" s="74"/>
      <c r="O276" s="74"/>
      <c r="P276" s="80"/>
      <c r="Q276" s="81"/>
      <c r="R276" s="74"/>
    </row>
    <row r="277" spans="5:18" ht="15.75" customHeight="1" x14ac:dyDescent="0.3">
      <c r="E277" s="74"/>
      <c r="F277" s="83"/>
      <c r="H277" s="74"/>
      <c r="I277" s="79"/>
      <c r="J277" s="74"/>
      <c r="K277" s="74"/>
      <c r="L277" s="79"/>
      <c r="M277" s="74"/>
      <c r="N277" s="74"/>
      <c r="O277" s="74"/>
      <c r="P277" s="80"/>
      <c r="Q277" s="81"/>
      <c r="R277" s="74"/>
    </row>
    <row r="278" spans="5:18" ht="15.75" customHeight="1" x14ac:dyDescent="0.3">
      <c r="E278" s="74"/>
      <c r="F278" s="83"/>
      <c r="H278" s="74"/>
      <c r="I278" s="79"/>
      <c r="J278" s="74"/>
      <c r="K278" s="74"/>
      <c r="L278" s="79"/>
      <c r="M278" s="74"/>
      <c r="N278" s="74"/>
      <c r="O278" s="74"/>
      <c r="P278" s="80"/>
      <c r="Q278" s="81"/>
      <c r="R278" s="74"/>
    </row>
    <row r="279" spans="5:18" ht="15.75" customHeight="1" x14ac:dyDescent="0.3">
      <c r="E279" s="74"/>
      <c r="F279" s="83"/>
      <c r="H279" s="74"/>
      <c r="I279" s="79"/>
      <c r="J279" s="74"/>
      <c r="K279" s="74"/>
      <c r="L279" s="79"/>
      <c r="M279" s="74"/>
      <c r="N279" s="74"/>
      <c r="O279" s="74"/>
      <c r="P279" s="80"/>
      <c r="Q279" s="81"/>
      <c r="R279" s="74"/>
    </row>
    <row r="280" spans="5:18" ht="15.75" customHeight="1" x14ac:dyDescent="0.3">
      <c r="E280" s="74"/>
      <c r="F280" s="83"/>
      <c r="H280" s="74"/>
      <c r="I280" s="79"/>
      <c r="J280" s="74"/>
      <c r="K280" s="74"/>
      <c r="L280" s="79"/>
      <c r="M280" s="74"/>
      <c r="N280" s="74"/>
      <c r="O280" s="74"/>
      <c r="P280" s="80"/>
      <c r="Q280" s="81"/>
      <c r="R280" s="74"/>
    </row>
    <row r="281" spans="5:18" ht="15.75" customHeight="1" x14ac:dyDescent="0.3">
      <c r="E281" s="74"/>
      <c r="F281" s="83"/>
      <c r="H281" s="74"/>
      <c r="I281" s="79"/>
      <c r="J281" s="74"/>
      <c r="K281" s="74"/>
      <c r="L281" s="79"/>
      <c r="M281" s="74"/>
      <c r="N281" s="74"/>
      <c r="O281" s="74"/>
      <c r="P281" s="80"/>
      <c r="Q281" s="81"/>
      <c r="R281" s="74"/>
    </row>
    <row r="282" spans="5:18" ht="15.75" customHeight="1" x14ac:dyDescent="0.3">
      <c r="E282" s="74"/>
      <c r="F282" s="83"/>
      <c r="H282" s="74"/>
      <c r="I282" s="79"/>
      <c r="J282" s="74"/>
      <c r="K282" s="74"/>
      <c r="L282" s="79"/>
      <c r="M282" s="74"/>
      <c r="N282" s="74"/>
      <c r="O282" s="74"/>
      <c r="P282" s="80"/>
      <c r="Q282" s="81"/>
      <c r="R282" s="74"/>
    </row>
    <row r="283" spans="5:18" ht="15.75" customHeight="1" x14ac:dyDescent="0.3">
      <c r="E283" s="74"/>
      <c r="F283" s="83"/>
      <c r="H283" s="74"/>
      <c r="I283" s="79"/>
      <c r="J283" s="74"/>
      <c r="K283" s="74"/>
      <c r="L283" s="79"/>
      <c r="M283" s="74"/>
      <c r="N283" s="74"/>
      <c r="O283" s="74"/>
      <c r="P283" s="80"/>
      <c r="Q283" s="81"/>
      <c r="R283" s="74"/>
    </row>
    <row r="284" spans="5:18" ht="15.75" customHeight="1" x14ac:dyDescent="0.3">
      <c r="E284" s="74"/>
      <c r="F284" s="83"/>
      <c r="H284" s="74"/>
      <c r="I284" s="79"/>
      <c r="J284" s="74"/>
      <c r="K284" s="74"/>
      <c r="L284" s="79"/>
      <c r="M284" s="74"/>
      <c r="N284" s="74"/>
      <c r="O284" s="74"/>
      <c r="P284" s="80"/>
      <c r="Q284" s="81"/>
      <c r="R284" s="74"/>
    </row>
    <row r="285" spans="5:18" ht="15.75" customHeight="1" x14ac:dyDescent="0.3">
      <c r="E285" s="74"/>
      <c r="F285" s="83"/>
      <c r="H285" s="74"/>
      <c r="I285" s="79"/>
      <c r="J285" s="74"/>
      <c r="K285" s="74"/>
      <c r="L285" s="79"/>
      <c r="M285" s="74"/>
      <c r="N285" s="74"/>
      <c r="O285" s="74"/>
      <c r="P285" s="80"/>
      <c r="Q285" s="81"/>
      <c r="R285" s="74"/>
    </row>
    <row r="286" spans="5:18" ht="15.75" customHeight="1" x14ac:dyDescent="0.3">
      <c r="E286" s="74"/>
      <c r="F286" s="83"/>
      <c r="H286" s="74"/>
      <c r="I286" s="79"/>
      <c r="J286" s="74"/>
      <c r="K286" s="74"/>
      <c r="L286" s="79"/>
      <c r="M286" s="74"/>
      <c r="N286" s="74"/>
      <c r="O286" s="74"/>
      <c r="P286" s="80"/>
      <c r="Q286" s="81"/>
      <c r="R286" s="74"/>
    </row>
    <row r="287" spans="5:18" ht="15.75" customHeight="1" x14ac:dyDescent="0.3">
      <c r="E287" s="74"/>
      <c r="F287" s="83"/>
      <c r="H287" s="74"/>
      <c r="I287" s="79"/>
      <c r="J287" s="74"/>
      <c r="K287" s="74"/>
      <c r="L287" s="79"/>
      <c r="M287" s="74"/>
      <c r="N287" s="74"/>
      <c r="O287" s="74"/>
      <c r="P287" s="80"/>
      <c r="Q287" s="81"/>
      <c r="R287" s="74"/>
    </row>
    <row r="288" spans="5:18" ht="15.75" customHeight="1" x14ac:dyDescent="0.3">
      <c r="E288" s="74"/>
      <c r="F288" s="83"/>
      <c r="H288" s="74"/>
      <c r="I288" s="79"/>
      <c r="J288" s="74"/>
      <c r="K288" s="74"/>
      <c r="L288" s="79"/>
      <c r="M288" s="74"/>
      <c r="N288" s="74"/>
      <c r="O288" s="74"/>
      <c r="P288" s="80"/>
      <c r="Q288" s="81"/>
      <c r="R288" s="74"/>
    </row>
    <row r="289" spans="5:18" ht="15.75" customHeight="1" x14ac:dyDescent="0.3">
      <c r="E289" s="74"/>
      <c r="F289" s="83"/>
      <c r="H289" s="74"/>
      <c r="I289" s="79"/>
      <c r="J289" s="74"/>
      <c r="K289" s="74"/>
      <c r="L289" s="79"/>
      <c r="M289" s="74"/>
      <c r="N289" s="74"/>
      <c r="O289" s="74"/>
      <c r="P289" s="80"/>
      <c r="Q289" s="81"/>
      <c r="R289" s="74"/>
    </row>
    <row r="290" spans="5:18" ht="15.75" customHeight="1" x14ac:dyDescent="0.3">
      <c r="E290" s="74"/>
      <c r="F290" s="83"/>
      <c r="H290" s="74"/>
      <c r="I290" s="79"/>
      <c r="J290" s="74"/>
      <c r="K290" s="74"/>
      <c r="L290" s="79"/>
      <c r="M290" s="74"/>
      <c r="N290" s="74"/>
      <c r="O290" s="74"/>
      <c r="P290" s="80"/>
      <c r="Q290" s="81"/>
      <c r="R290" s="74"/>
    </row>
    <row r="291" spans="5:18" ht="15.75" customHeight="1" x14ac:dyDescent="0.3">
      <c r="E291" s="74"/>
      <c r="F291" s="83"/>
      <c r="H291" s="74"/>
      <c r="I291" s="79"/>
      <c r="J291" s="74"/>
      <c r="K291" s="74"/>
      <c r="L291" s="79"/>
      <c r="M291" s="74"/>
      <c r="N291" s="74"/>
      <c r="O291" s="74"/>
      <c r="P291" s="80"/>
      <c r="Q291" s="81"/>
      <c r="R291" s="74"/>
    </row>
    <row r="292" spans="5:18" ht="15.75" customHeight="1" x14ac:dyDescent="0.3">
      <c r="E292" s="74"/>
      <c r="F292" s="83"/>
      <c r="H292" s="74"/>
      <c r="I292" s="79"/>
      <c r="J292" s="74"/>
      <c r="K292" s="74"/>
      <c r="L292" s="79"/>
      <c r="M292" s="74"/>
      <c r="N292" s="74"/>
      <c r="O292" s="74"/>
      <c r="P292" s="80"/>
      <c r="Q292" s="81"/>
      <c r="R292" s="74"/>
    </row>
    <row r="293" spans="5:18" ht="15.75" customHeight="1" x14ac:dyDescent="0.3">
      <c r="E293" s="74"/>
      <c r="F293" s="83"/>
      <c r="H293" s="74"/>
      <c r="I293" s="79"/>
      <c r="J293" s="74"/>
      <c r="K293" s="74"/>
      <c r="L293" s="79"/>
      <c r="M293" s="74"/>
      <c r="N293" s="74"/>
      <c r="O293" s="74"/>
      <c r="P293" s="80"/>
      <c r="Q293" s="81"/>
      <c r="R293" s="74"/>
    </row>
    <row r="294" spans="5:18" ht="15.75" customHeight="1" x14ac:dyDescent="0.3">
      <c r="E294" s="74"/>
      <c r="F294" s="83"/>
      <c r="H294" s="74"/>
      <c r="I294" s="79"/>
      <c r="J294" s="74"/>
      <c r="K294" s="74"/>
      <c r="L294" s="79"/>
      <c r="M294" s="74"/>
      <c r="N294" s="74"/>
      <c r="O294" s="74"/>
      <c r="P294" s="80"/>
      <c r="Q294" s="81"/>
      <c r="R294" s="74"/>
    </row>
    <row r="295" spans="5:18" ht="15.75" customHeight="1" x14ac:dyDescent="0.3">
      <c r="E295" s="74"/>
      <c r="F295" s="83"/>
      <c r="H295" s="74"/>
      <c r="I295" s="79"/>
      <c r="J295" s="74"/>
      <c r="K295" s="74"/>
      <c r="L295" s="79"/>
      <c r="M295" s="74"/>
      <c r="N295" s="74"/>
      <c r="O295" s="74"/>
      <c r="P295" s="80"/>
      <c r="Q295" s="81"/>
      <c r="R295" s="74"/>
    </row>
    <row r="296" spans="5:18" ht="15.75" customHeight="1" x14ac:dyDescent="0.3">
      <c r="E296" s="74"/>
      <c r="F296" s="83"/>
      <c r="H296" s="74"/>
      <c r="I296" s="79"/>
      <c r="J296" s="74"/>
      <c r="K296" s="74"/>
      <c r="L296" s="79"/>
      <c r="M296" s="74"/>
      <c r="N296" s="74"/>
      <c r="O296" s="74"/>
      <c r="P296" s="80"/>
      <c r="Q296" s="81"/>
      <c r="R296" s="74"/>
    </row>
    <row r="297" spans="5:18" ht="15.75" customHeight="1" x14ac:dyDescent="0.3">
      <c r="E297" s="74"/>
      <c r="F297" s="83"/>
      <c r="H297" s="74"/>
      <c r="I297" s="79"/>
      <c r="J297" s="74"/>
      <c r="K297" s="74"/>
      <c r="L297" s="79"/>
      <c r="M297" s="74"/>
      <c r="N297" s="74"/>
      <c r="O297" s="74"/>
      <c r="P297" s="80"/>
      <c r="Q297" s="81"/>
      <c r="R297" s="74"/>
    </row>
    <row r="298" spans="5:18" ht="15.75" customHeight="1" x14ac:dyDescent="0.3">
      <c r="E298" s="74"/>
      <c r="F298" s="83"/>
      <c r="H298" s="74"/>
      <c r="I298" s="79"/>
      <c r="J298" s="74"/>
      <c r="K298" s="74"/>
      <c r="L298" s="79"/>
      <c r="M298" s="74"/>
      <c r="N298" s="74"/>
      <c r="O298" s="74"/>
      <c r="P298" s="80"/>
      <c r="Q298" s="81"/>
      <c r="R298" s="74"/>
    </row>
    <row r="299" spans="5:18" ht="15.75" customHeight="1" x14ac:dyDescent="0.3">
      <c r="E299" s="74"/>
      <c r="F299" s="83"/>
      <c r="H299" s="74"/>
      <c r="I299" s="79"/>
      <c r="J299" s="74"/>
      <c r="K299" s="74"/>
      <c r="L299" s="79"/>
      <c r="M299" s="74"/>
      <c r="N299" s="74"/>
      <c r="O299" s="74"/>
      <c r="P299" s="80"/>
      <c r="Q299" s="81"/>
      <c r="R299" s="74"/>
    </row>
    <row r="300" spans="5:18" ht="15.75" customHeight="1" x14ac:dyDescent="0.3">
      <c r="E300" s="74"/>
      <c r="F300" s="83"/>
      <c r="H300" s="74"/>
      <c r="I300" s="79"/>
      <c r="J300" s="74"/>
      <c r="K300" s="74"/>
      <c r="L300" s="79"/>
      <c r="M300" s="74"/>
      <c r="N300" s="74"/>
      <c r="O300" s="74"/>
      <c r="P300" s="80"/>
      <c r="Q300" s="81"/>
      <c r="R300" s="74"/>
    </row>
    <row r="301" spans="5:18" ht="15.75" customHeight="1" x14ac:dyDescent="0.3">
      <c r="E301" s="74"/>
      <c r="F301" s="83"/>
      <c r="H301" s="74"/>
      <c r="I301" s="79"/>
      <c r="J301" s="74"/>
      <c r="K301" s="74"/>
      <c r="L301" s="79"/>
      <c r="M301" s="74"/>
      <c r="N301" s="74"/>
      <c r="O301" s="74"/>
      <c r="P301" s="80"/>
      <c r="Q301" s="81"/>
      <c r="R301" s="74"/>
    </row>
    <row r="302" spans="5:18" ht="15.75" customHeight="1" x14ac:dyDescent="0.3">
      <c r="E302" s="74"/>
      <c r="F302" s="83"/>
      <c r="H302" s="74"/>
      <c r="I302" s="79"/>
      <c r="J302" s="74"/>
      <c r="K302" s="74"/>
      <c r="L302" s="79"/>
      <c r="M302" s="74"/>
      <c r="N302" s="74"/>
      <c r="O302" s="74"/>
      <c r="P302" s="80"/>
      <c r="Q302" s="81"/>
      <c r="R302" s="74"/>
    </row>
    <row r="303" spans="5:18" ht="15.75" customHeight="1" x14ac:dyDescent="0.3">
      <c r="E303" s="74"/>
      <c r="F303" s="83"/>
      <c r="H303" s="74"/>
      <c r="I303" s="79"/>
      <c r="J303" s="74"/>
      <c r="K303" s="74"/>
      <c r="L303" s="79"/>
      <c r="M303" s="74"/>
      <c r="N303" s="74"/>
      <c r="O303" s="74"/>
      <c r="P303" s="80"/>
      <c r="Q303" s="81"/>
      <c r="R303" s="74"/>
    </row>
    <row r="304" spans="5:18" ht="15.75" customHeight="1" x14ac:dyDescent="0.3">
      <c r="E304" s="74"/>
      <c r="F304" s="83"/>
      <c r="H304" s="74"/>
      <c r="I304" s="79"/>
      <c r="J304" s="74"/>
      <c r="K304" s="74"/>
      <c r="L304" s="79"/>
      <c r="M304" s="74"/>
      <c r="N304" s="74"/>
      <c r="O304" s="74"/>
      <c r="P304" s="80"/>
      <c r="Q304" s="81"/>
      <c r="R304" s="74"/>
    </row>
    <row r="305" spans="5:18" ht="15.75" customHeight="1" x14ac:dyDescent="0.3">
      <c r="E305" s="74"/>
      <c r="F305" s="83"/>
      <c r="H305" s="74"/>
      <c r="I305" s="79"/>
      <c r="J305" s="74"/>
      <c r="K305" s="74"/>
      <c r="L305" s="79"/>
      <c r="M305" s="74"/>
      <c r="N305" s="74"/>
      <c r="O305" s="74"/>
      <c r="P305" s="80"/>
      <c r="Q305" s="81"/>
      <c r="R305" s="74"/>
    </row>
    <row r="306" spans="5:18" ht="15.75" customHeight="1" x14ac:dyDescent="0.3">
      <c r="E306" s="74"/>
      <c r="F306" s="83"/>
      <c r="H306" s="74"/>
      <c r="I306" s="79"/>
      <c r="J306" s="74"/>
      <c r="K306" s="74"/>
      <c r="L306" s="79"/>
      <c r="M306" s="74"/>
      <c r="N306" s="74"/>
      <c r="O306" s="74"/>
      <c r="P306" s="80"/>
      <c r="Q306" s="81"/>
      <c r="R306" s="74"/>
    </row>
    <row r="307" spans="5:18" ht="15.75" customHeight="1" x14ac:dyDescent="0.3">
      <c r="E307" s="74"/>
      <c r="F307" s="83"/>
      <c r="H307" s="74"/>
      <c r="I307" s="79"/>
      <c r="J307" s="74"/>
      <c r="K307" s="74"/>
      <c r="L307" s="79"/>
      <c r="M307" s="74"/>
      <c r="N307" s="74"/>
      <c r="O307" s="74"/>
      <c r="P307" s="80"/>
      <c r="Q307" s="81"/>
      <c r="R307" s="74"/>
    </row>
    <row r="308" spans="5:18" ht="15.75" customHeight="1" x14ac:dyDescent="0.3">
      <c r="E308" s="74"/>
      <c r="F308" s="83"/>
      <c r="H308" s="74"/>
      <c r="I308" s="79"/>
      <c r="J308" s="74"/>
      <c r="K308" s="74"/>
      <c r="L308" s="79"/>
      <c r="M308" s="74"/>
      <c r="N308" s="74"/>
      <c r="O308" s="74"/>
      <c r="P308" s="80"/>
      <c r="Q308" s="81"/>
      <c r="R308" s="74"/>
    </row>
    <row r="309" spans="5:18" ht="15.75" customHeight="1" x14ac:dyDescent="0.3">
      <c r="E309" s="74"/>
      <c r="F309" s="83"/>
      <c r="H309" s="74"/>
      <c r="I309" s="79"/>
      <c r="J309" s="74"/>
      <c r="K309" s="74"/>
      <c r="L309" s="79"/>
      <c r="M309" s="74"/>
      <c r="N309" s="74"/>
      <c r="O309" s="74"/>
      <c r="P309" s="80"/>
      <c r="Q309" s="81"/>
      <c r="R309" s="74"/>
    </row>
    <row r="310" spans="5:18" ht="15.75" customHeight="1" x14ac:dyDescent="0.3">
      <c r="E310" s="74"/>
      <c r="F310" s="83"/>
      <c r="H310" s="74"/>
      <c r="I310" s="79"/>
      <c r="J310" s="74"/>
      <c r="K310" s="74"/>
      <c r="L310" s="79"/>
      <c r="M310" s="74"/>
      <c r="N310" s="74"/>
      <c r="O310" s="74"/>
      <c r="P310" s="80"/>
      <c r="Q310" s="81"/>
      <c r="R310" s="74"/>
    </row>
    <row r="311" spans="5:18" ht="15.75" customHeight="1" x14ac:dyDescent="0.3">
      <c r="E311" s="74"/>
      <c r="F311" s="83"/>
      <c r="H311" s="74"/>
      <c r="I311" s="79"/>
      <c r="J311" s="74"/>
      <c r="K311" s="74"/>
      <c r="L311" s="79"/>
      <c r="M311" s="74"/>
      <c r="N311" s="74"/>
      <c r="O311" s="74"/>
      <c r="P311" s="80"/>
      <c r="Q311" s="81"/>
      <c r="R311" s="74"/>
    </row>
    <row r="312" spans="5:18" ht="15.75" customHeight="1" x14ac:dyDescent="0.3">
      <c r="E312" s="74"/>
      <c r="F312" s="83"/>
      <c r="H312" s="74"/>
      <c r="I312" s="79"/>
      <c r="J312" s="74"/>
      <c r="K312" s="74"/>
      <c r="L312" s="79"/>
      <c r="M312" s="74"/>
      <c r="N312" s="74"/>
      <c r="O312" s="74"/>
      <c r="P312" s="80"/>
      <c r="Q312" s="81"/>
      <c r="R312" s="74"/>
    </row>
    <row r="313" spans="5:18" ht="15.75" customHeight="1" x14ac:dyDescent="0.3">
      <c r="E313" s="74"/>
      <c r="F313" s="83"/>
      <c r="H313" s="74"/>
      <c r="I313" s="79"/>
      <c r="J313" s="74"/>
      <c r="K313" s="74"/>
      <c r="L313" s="79"/>
      <c r="M313" s="74"/>
      <c r="N313" s="74"/>
      <c r="O313" s="74"/>
      <c r="P313" s="80"/>
      <c r="Q313" s="81"/>
      <c r="R313" s="74"/>
    </row>
    <row r="314" spans="5:18" ht="15.75" customHeight="1" x14ac:dyDescent="0.3">
      <c r="E314" s="74"/>
      <c r="F314" s="83"/>
      <c r="H314" s="74"/>
      <c r="I314" s="79"/>
      <c r="J314" s="74"/>
      <c r="K314" s="74"/>
      <c r="L314" s="79"/>
      <c r="M314" s="74"/>
      <c r="N314" s="74"/>
      <c r="O314" s="74"/>
      <c r="P314" s="80"/>
      <c r="Q314" s="81"/>
      <c r="R314" s="74"/>
    </row>
    <row r="315" spans="5:18" ht="15.75" customHeight="1" x14ac:dyDescent="0.3">
      <c r="E315" s="74"/>
      <c r="F315" s="83"/>
      <c r="H315" s="74"/>
      <c r="I315" s="79"/>
      <c r="J315" s="74"/>
      <c r="K315" s="74"/>
      <c r="L315" s="79"/>
      <c r="M315" s="74"/>
      <c r="N315" s="74"/>
      <c r="O315" s="74"/>
      <c r="P315" s="80"/>
      <c r="Q315" s="81"/>
      <c r="R315" s="74"/>
    </row>
    <row r="316" spans="5:18" ht="15.75" customHeight="1" x14ac:dyDescent="0.3">
      <c r="E316" s="74"/>
      <c r="F316" s="83"/>
      <c r="H316" s="74"/>
      <c r="I316" s="79"/>
      <c r="J316" s="74"/>
      <c r="K316" s="74"/>
      <c r="L316" s="79"/>
      <c r="M316" s="74"/>
      <c r="N316" s="74"/>
      <c r="O316" s="74"/>
      <c r="P316" s="80"/>
      <c r="Q316" s="81"/>
      <c r="R316" s="74"/>
    </row>
    <row r="317" spans="5:18" ht="15.75" customHeight="1" x14ac:dyDescent="0.3">
      <c r="E317" s="74"/>
      <c r="F317" s="83"/>
      <c r="H317" s="74"/>
      <c r="I317" s="79"/>
      <c r="J317" s="74"/>
      <c r="K317" s="74"/>
      <c r="L317" s="79"/>
      <c r="M317" s="74"/>
      <c r="N317" s="74"/>
      <c r="O317" s="74"/>
      <c r="P317" s="80"/>
      <c r="Q317" s="81"/>
      <c r="R317" s="74"/>
    </row>
    <row r="318" spans="5:18" ht="15.75" customHeight="1" x14ac:dyDescent="0.3">
      <c r="E318" s="74"/>
      <c r="F318" s="83"/>
      <c r="H318" s="74"/>
      <c r="I318" s="79"/>
      <c r="J318" s="74"/>
      <c r="K318" s="74"/>
      <c r="L318" s="79"/>
      <c r="M318" s="74"/>
      <c r="N318" s="74"/>
      <c r="O318" s="74"/>
      <c r="P318" s="80"/>
      <c r="Q318" s="81"/>
      <c r="R318" s="74"/>
    </row>
    <row r="319" spans="5:18" ht="15.75" customHeight="1" x14ac:dyDescent="0.3">
      <c r="E319" s="74"/>
      <c r="F319" s="83"/>
      <c r="H319" s="74"/>
      <c r="I319" s="79"/>
      <c r="J319" s="74"/>
      <c r="K319" s="74"/>
      <c r="L319" s="79"/>
      <c r="M319" s="74"/>
      <c r="N319" s="74"/>
      <c r="O319" s="74"/>
      <c r="P319" s="80"/>
      <c r="Q319" s="81"/>
      <c r="R319" s="74"/>
    </row>
    <row r="320" spans="5:18" ht="15.75" customHeight="1" x14ac:dyDescent="0.3">
      <c r="E320" s="74"/>
      <c r="F320" s="83"/>
      <c r="H320" s="74"/>
      <c r="I320" s="79"/>
      <c r="J320" s="74"/>
      <c r="K320" s="74"/>
      <c r="L320" s="79"/>
      <c r="M320" s="74"/>
      <c r="N320" s="74"/>
      <c r="O320" s="74"/>
      <c r="P320" s="80"/>
      <c r="Q320" s="81"/>
      <c r="R320" s="74"/>
    </row>
    <row r="321" spans="5:18" ht="15.75" customHeight="1" x14ac:dyDescent="0.3">
      <c r="E321" s="74"/>
      <c r="F321" s="83"/>
      <c r="H321" s="74"/>
      <c r="I321" s="79"/>
      <c r="J321" s="74"/>
      <c r="K321" s="74"/>
      <c r="L321" s="79"/>
      <c r="M321" s="74"/>
      <c r="N321" s="74"/>
      <c r="O321" s="74"/>
      <c r="P321" s="80"/>
      <c r="Q321" s="81"/>
      <c r="R321" s="74"/>
    </row>
    <row r="322" spans="5:18" ht="15.75" customHeight="1" x14ac:dyDescent="0.3">
      <c r="E322" s="74"/>
      <c r="F322" s="83"/>
      <c r="H322" s="74"/>
      <c r="I322" s="79"/>
      <c r="J322" s="74"/>
      <c r="K322" s="74"/>
      <c r="L322" s="79"/>
      <c r="M322" s="74"/>
      <c r="N322" s="74"/>
      <c r="O322" s="74"/>
      <c r="P322" s="80"/>
      <c r="Q322" s="81"/>
      <c r="R322" s="74"/>
    </row>
    <row r="323" spans="5:18" ht="15.75" customHeight="1" x14ac:dyDescent="0.3">
      <c r="E323" s="74"/>
      <c r="F323" s="83"/>
      <c r="H323" s="74"/>
      <c r="I323" s="79"/>
      <c r="J323" s="74"/>
      <c r="K323" s="74"/>
      <c r="L323" s="79"/>
      <c r="M323" s="74"/>
      <c r="N323" s="74"/>
      <c r="O323" s="74"/>
      <c r="P323" s="80"/>
      <c r="Q323" s="81"/>
      <c r="R323" s="74"/>
    </row>
    <row r="324" spans="5:18" ht="15.75" customHeight="1" x14ac:dyDescent="0.3">
      <c r="E324" s="74"/>
      <c r="F324" s="83"/>
      <c r="H324" s="74"/>
      <c r="I324" s="79"/>
      <c r="J324" s="74"/>
      <c r="K324" s="74"/>
      <c r="L324" s="79"/>
      <c r="M324" s="74"/>
      <c r="N324" s="74"/>
      <c r="O324" s="74"/>
      <c r="P324" s="80"/>
      <c r="Q324" s="81"/>
      <c r="R324" s="74"/>
    </row>
    <row r="325" spans="5:18" ht="15.75" customHeight="1" x14ac:dyDescent="0.3">
      <c r="E325" s="74"/>
      <c r="F325" s="83"/>
      <c r="H325" s="74"/>
      <c r="I325" s="79"/>
      <c r="J325" s="74"/>
      <c r="K325" s="74"/>
      <c r="L325" s="79"/>
      <c r="M325" s="74"/>
      <c r="N325" s="74"/>
      <c r="O325" s="74"/>
      <c r="P325" s="80"/>
      <c r="Q325" s="81"/>
      <c r="R325" s="74"/>
    </row>
    <row r="326" spans="5:18" ht="15.75" customHeight="1" x14ac:dyDescent="0.3">
      <c r="E326" s="74"/>
      <c r="F326" s="83"/>
      <c r="H326" s="74"/>
      <c r="I326" s="79"/>
      <c r="J326" s="74"/>
      <c r="K326" s="74"/>
      <c r="L326" s="79"/>
      <c r="M326" s="74"/>
      <c r="N326" s="74"/>
      <c r="O326" s="74"/>
      <c r="P326" s="80"/>
      <c r="Q326" s="81"/>
      <c r="R326" s="74"/>
    </row>
    <row r="327" spans="5:18" ht="15.75" customHeight="1" x14ac:dyDescent="0.3">
      <c r="E327" s="74"/>
      <c r="F327" s="83"/>
      <c r="H327" s="74"/>
      <c r="I327" s="79"/>
      <c r="J327" s="74"/>
      <c r="K327" s="74"/>
      <c r="L327" s="79"/>
      <c r="M327" s="74"/>
      <c r="N327" s="74"/>
      <c r="O327" s="74"/>
      <c r="P327" s="80"/>
      <c r="Q327" s="81"/>
      <c r="R327" s="74"/>
    </row>
    <row r="328" spans="5:18" ht="15.75" customHeight="1" x14ac:dyDescent="0.3">
      <c r="E328" s="74"/>
      <c r="F328" s="83"/>
      <c r="H328" s="74"/>
      <c r="I328" s="79"/>
      <c r="J328" s="74"/>
      <c r="K328" s="74"/>
      <c r="L328" s="79"/>
      <c r="M328" s="74"/>
      <c r="N328" s="74"/>
      <c r="O328" s="74"/>
      <c r="P328" s="80"/>
      <c r="Q328" s="81"/>
      <c r="R328" s="74"/>
    </row>
    <row r="329" spans="5:18" ht="15.75" customHeight="1" x14ac:dyDescent="0.3">
      <c r="E329" s="74"/>
      <c r="F329" s="83"/>
      <c r="H329" s="74"/>
      <c r="I329" s="79"/>
      <c r="J329" s="74"/>
      <c r="K329" s="74"/>
      <c r="L329" s="79"/>
      <c r="M329" s="74"/>
      <c r="N329" s="74"/>
      <c r="O329" s="74"/>
      <c r="P329" s="80"/>
      <c r="Q329" s="81"/>
      <c r="R329" s="74"/>
    </row>
    <row r="330" spans="5:18" ht="15.75" customHeight="1" x14ac:dyDescent="0.3">
      <c r="E330" s="74"/>
      <c r="F330" s="83"/>
      <c r="H330" s="74"/>
      <c r="I330" s="79"/>
      <c r="J330" s="74"/>
      <c r="K330" s="74"/>
      <c r="L330" s="79"/>
      <c r="M330" s="74"/>
      <c r="N330" s="74"/>
      <c r="O330" s="74"/>
      <c r="P330" s="80"/>
      <c r="Q330" s="81"/>
      <c r="R330" s="74"/>
    </row>
    <row r="331" spans="5:18" ht="15.75" customHeight="1" x14ac:dyDescent="0.3">
      <c r="E331" s="74"/>
      <c r="F331" s="83"/>
      <c r="H331" s="74"/>
      <c r="I331" s="79"/>
      <c r="J331" s="74"/>
      <c r="K331" s="74"/>
      <c r="L331" s="79"/>
      <c r="M331" s="74"/>
      <c r="N331" s="74"/>
      <c r="O331" s="74"/>
      <c r="P331" s="80"/>
      <c r="Q331" s="81"/>
      <c r="R331" s="74"/>
    </row>
    <row r="332" spans="5:18" ht="15.75" customHeight="1" x14ac:dyDescent="0.3">
      <c r="E332" s="74"/>
      <c r="F332" s="83"/>
      <c r="H332" s="74"/>
      <c r="I332" s="79"/>
      <c r="J332" s="74"/>
      <c r="K332" s="74"/>
      <c r="L332" s="79"/>
      <c r="M332" s="74"/>
      <c r="N332" s="74"/>
      <c r="O332" s="74"/>
      <c r="P332" s="80"/>
      <c r="Q332" s="81"/>
      <c r="R332" s="74"/>
    </row>
    <row r="333" spans="5:18" ht="15.75" customHeight="1" x14ac:dyDescent="0.3">
      <c r="E333" s="74"/>
      <c r="F333" s="83"/>
      <c r="H333" s="74"/>
      <c r="I333" s="79"/>
      <c r="J333" s="74"/>
      <c r="K333" s="74"/>
      <c r="L333" s="79"/>
      <c r="M333" s="74"/>
      <c r="N333" s="74"/>
      <c r="O333" s="74"/>
      <c r="P333" s="80"/>
      <c r="Q333" s="81"/>
      <c r="R333" s="74"/>
    </row>
    <row r="334" spans="5:18" ht="15.75" customHeight="1" x14ac:dyDescent="0.3">
      <c r="E334" s="74"/>
      <c r="F334" s="83"/>
      <c r="H334" s="74"/>
      <c r="I334" s="79"/>
      <c r="J334" s="74"/>
      <c r="K334" s="74"/>
      <c r="L334" s="79"/>
      <c r="M334" s="74"/>
      <c r="N334" s="74"/>
      <c r="O334" s="74"/>
      <c r="P334" s="80"/>
      <c r="Q334" s="81"/>
      <c r="R334" s="74"/>
    </row>
    <row r="335" spans="5:18" ht="15.75" customHeight="1" x14ac:dyDescent="0.3">
      <c r="E335" s="74"/>
      <c r="F335" s="83"/>
      <c r="H335" s="74"/>
      <c r="I335" s="79"/>
      <c r="J335" s="74"/>
      <c r="K335" s="74"/>
      <c r="L335" s="79"/>
      <c r="M335" s="74"/>
      <c r="N335" s="74"/>
      <c r="O335" s="74"/>
      <c r="P335" s="80"/>
      <c r="Q335" s="81"/>
      <c r="R335" s="74"/>
    </row>
    <row r="336" spans="5:18" ht="15.75" customHeight="1" x14ac:dyDescent="0.3">
      <c r="E336" s="74"/>
      <c r="F336" s="83"/>
      <c r="H336" s="74"/>
      <c r="I336" s="79"/>
      <c r="J336" s="74"/>
      <c r="K336" s="74"/>
      <c r="L336" s="79"/>
      <c r="M336" s="74"/>
      <c r="N336" s="74"/>
      <c r="O336" s="74"/>
      <c r="P336" s="80"/>
      <c r="Q336" s="81"/>
      <c r="R336" s="74"/>
    </row>
    <row r="337" spans="5:18" ht="15.75" customHeight="1" x14ac:dyDescent="0.3">
      <c r="E337" s="74"/>
      <c r="F337" s="83"/>
      <c r="H337" s="74"/>
      <c r="I337" s="79"/>
      <c r="J337" s="74"/>
      <c r="K337" s="74"/>
      <c r="L337" s="79"/>
      <c r="M337" s="74"/>
      <c r="N337" s="74"/>
      <c r="O337" s="74"/>
      <c r="P337" s="80"/>
      <c r="Q337" s="81"/>
      <c r="R337" s="74"/>
    </row>
    <row r="338" spans="5:18" ht="15.75" customHeight="1" x14ac:dyDescent="0.3">
      <c r="E338" s="74"/>
      <c r="F338" s="83"/>
      <c r="H338" s="74"/>
      <c r="I338" s="79"/>
      <c r="J338" s="74"/>
      <c r="K338" s="74"/>
      <c r="L338" s="79"/>
      <c r="M338" s="74"/>
      <c r="N338" s="74"/>
      <c r="O338" s="74"/>
      <c r="P338" s="80"/>
      <c r="Q338" s="81"/>
      <c r="R338" s="74"/>
    </row>
    <row r="339" spans="5:18" ht="15.75" customHeight="1" x14ac:dyDescent="0.3">
      <c r="E339" s="74"/>
      <c r="F339" s="83"/>
      <c r="H339" s="74"/>
      <c r="I339" s="79"/>
      <c r="J339" s="74"/>
      <c r="K339" s="74"/>
      <c r="L339" s="79"/>
      <c r="M339" s="74"/>
      <c r="N339" s="74"/>
      <c r="O339" s="74"/>
      <c r="P339" s="80"/>
      <c r="Q339" s="81"/>
      <c r="R339" s="74"/>
    </row>
    <row r="340" spans="5:18" ht="15.75" customHeight="1" x14ac:dyDescent="0.3">
      <c r="E340" s="74"/>
      <c r="F340" s="83"/>
      <c r="H340" s="74"/>
      <c r="I340" s="79"/>
      <c r="J340" s="74"/>
      <c r="K340" s="74"/>
      <c r="L340" s="79"/>
      <c r="M340" s="74"/>
      <c r="N340" s="74"/>
      <c r="O340" s="74"/>
      <c r="P340" s="80"/>
      <c r="Q340" s="81"/>
      <c r="R340" s="74"/>
    </row>
    <row r="341" spans="5:18" ht="15.75" customHeight="1" x14ac:dyDescent="0.3">
      <c r="E341" s="74"/>
      <c r="F341" s="83"/>
      <c r="H341" s="74"/>
      <c r="I341" s="79"/>
      <c r="J341" s="74"/>
      <c r="K341" s="74"/>
      <c r="L341" s="79"/>
      <c r="M341" s="74"/>
      <c r="N341" s="74"/>
      <c r="O341" s="74"/>
      <c r="P341" s="80"/>
      <c r="Q341" s="81"/>
      <c r="R341" s="74"/>
    </row>
    <row r="342" spans="5:18" ht="15.75" customHeight="1" x14ac:dyDescent="0.3">
      <c r="E342" s="74"/>
      <c r="F342" s="83"/>
      <c r="H342" s="74"/>
      <c r="I342" s="79"/>
      <c r="J342" s="74"/>
      <c r="K342" s="74"/>
      <c r="L342" s="79"/>
      <c r="M342" s="74"/>
      <c r="N342" s="74"/>
      <c r="O342" s="74"/>
      <c r="P342" s="80"/>
      <c r="Q342" s="81"/>
      <c r="R342" s="74"/>
    </row>
    <row r="343" spans="5:18" ht="15.75" customHeight="1" x14ac:dyDescent="0.3">
      <c r="E343" s="74"/>
      <c r="F343" s="83"/>
      <c r="H343" s="74"/>
      <c r="I343" s="79"/>
      <c r="J343" s="74"/>
      <c r="K343" s="74"/>
      <c r="L343" s="79"/>
      <c r="M343" s="74"/>
      <c r="N343" s="74"/>
      <c r="O343" s="74"/>
      <c r="P343" s="80"/>
      <c r="Q343" s="81"/>
      <c r="R343" s="74"/>
    </row>
    <row r="344" spans="5:18" ht="15.75" customHeight="1" x14ac:dyDescent="0.3">
      <c r="E344" s="74"/>
      <c r="F344" s="83"/>
      <c r="H344" s="74"/>
      <c r="I344" s="79"/>
      <c r="J344" s="74"/>
      <c r="K344" s="74"/>
      <c r="L344" s="79"/>
      <c r="M344" s="74"/>
      <c r="N344" s="74"/>
      <c r="O344" s="74"/>
      <c r="P344" s="80"/>
      <c r="Q344" s="81"/>
      <c r="R344" s="74"/>
    </row>
    <row r="345" spans="5:18" ht="15.75" customHeight="1" x14ac:dyDescent="0.3">
      <c r="E345" s="74"/>
      <c r="F345" s="83"/>
      <c r="H345" s="74"/>
      <c r="I345" s="79"/>
      <c r="J345" s="74"/>
      <c r="K345" s="74"/>
      <c r="L345" s="79"/>
      <c r="M345" s="74"/>
      <c r="N345" s="74"/>
      <c r="O345" s="74"/>
      <c r="P345" s="80"/>
      <c r="Q345" s="81"/>
      <c r="R345" s="74"/>
    </row>
    <row r="346" spans="5:18" ht="15.75" customHeight="1" x14ac:dyDescent="0.3">
      <c r="E346" s="74"/>
      <c r="F346" s="83"/>
      <c r="H346" s="74"/>
      <c r="I346" s="79"/>
      <c r="J346" s="74"/>
      <c r="K346" s="74"/>
      <c r="L346" s="79"/>
      <c r="M346" s="74"/>
      <c r="N346" s="74"/>
      <c r="O346" s="74"/>
      <c r="P346" s="80"/>
      <c r="Q346" s="81"/>
      <c r="R346" s="74"/>
    </row>
    <row r="347" spans="5:18" ht="15.75" customHeight="1" x14ac:dyDescent="0.3">
      <c r="E347" s="74"/>
      <c r="F347" s="83"/>
      <c r="H347" s="74"/>
      <c r="I347" s="79"/>
      <c r="J347" s="74"/>
      <c r="K347" s="74"/>
      <c r="L347" s="79"/>
      <c r="M347" s="74"/>
      <c r="N347" s="74"/>
      <c r="O347" s="74"/>
      <c r="P347" s="80"/>
      <c r="Q347" s="81"/>
      <c r="R347" s="74"/>
    </row>
    <row r="348" spans="5:18" ht="15.75" customHeight="1" x14ac:dyDescent="0.3">
      <c r="E348" s="74"/>
      <c r="F348" s="83"/>
      <c r="H348" s="74"/>
      <c r="I348" s="79"/>
      <c r="J348" s="74"/>
      <c r="K348" s="74"/>
      <c r="L348" s="79"/>
      <c r="M348" s="74"/>
      <c r="N348" s="74"/>
      <c r="O348" s="74"/>
      <c r="P348" s="80"/>
      <c r="Q348" s="81"/>
      <c r="R348" s="74"/>
    </row>
    <row r="349" spans="5:18" ht="15.75" customHeight="1" x14ac:dyDescent="0.3">
      <c r="E349" s="74"/>
      <c r="F349" s="83"/>
      <c r="H349" s="74"/>
      <c r="I349" s="79"/>
      <c r="J349" s="74"/>
      <c r="K349" s="74"/>
      <c r="L349" s="79"/>
      <c r="M349" s="74"/>
      <c r="N349" s="74"/>
      <c r="O349" s="74"/>
      <c r="P349" s="80"/>
      <c r="Q349" s="81"/>
      <c r="R349" s="74"/>
    </row>
    <row r="350" spans="5:18" ht="15.75" customHeight="1" x14ac:dyDescent="0.3">
      <c r="E350" s="74"/>
      <c r="F350" s="83"/>
      <c r="H350" s="74"/>
      <c r="I350" s="79"/>
      <c r="J350" s="74"/>
      <c r="K350" s="74"/>
      <c r="L350" s="79"/>
      <c r="M350" s="74"/>
      <c r="N350" s="74"/>
      <c r="O350" s="74"/>
      <c r="P350" s="80"/>
      <c r="Q350" s="81"/>
      <c r="R350" s="74"/>
    </row>
    <row r="351" spans="5:18" ht="15.75" customHeight="1" x14ac:dyDescent="0.3">
      <c r="E351" s="74"/>
      <c r="F351" s="83"/>
      <c r="H351" s="74"/>
      <c r="I351" s="79"/>
      <c r="J351" s="74"/>
      <c r="K351" s="74"/>
      <c r="L351" s="79"/>
      <c r="M351" s="74"/>
      <c r="N351" s="74"/>
      <c r="O351" s="74"/>
      <c r="P351" s="80"/>
      <c r="Q351" s="81"/>
      <c r="R351" s="74"/>
    </row>
    <row r="352" spans="5:18" ht="15.75" customHeight="1" x14ac:dyDescent="0.3">
      <c r="E352" s="74"/>
      <c r="F352" s="83"/>
      <c r="H352" s="74"/>
      <c r="I352" s="79"/>
      <c r="J352" s="74"/>
      <c r="K352" s="74"/>
      <c r="L352" s="79"/>
      <c r="M352" s="74"/>
      <c r="N352" s="74"/>
      <c r="O352" s="74"/>
      <c r="P352" s="80"/>
      <c r="Q352" s="81"/>
      <c r="R352" s="74"/>
    </row>
    <row r="353" spans="5:18" ht="15.75" customHeight="1" x14ac:dyDescent="0.3">
      <c r="E353" s="74"/>
      <c r="F353" s="83"/>
      <c r="H353" s="74"/>
      <c r="I353" s="79"/>
      <c r="J353" s="74"/>
      <c r="K353" s="74"/>
      <c r="L353" s="79"/>
      <c r="M353" s="74"/>
      <c r="N353" s="74"/>
      <c r="O353" s="74"/>
      <c r="P353" s="80"/>
      <c r="Q353" s="81"/>
      <c r="R353" s="74"/>
    </row>
    <row r="354" spans="5:18" ht="15.75" customHeight="1" x14ac:dyDescent="0.3">
      <c r="E354" s="74"/>
      <c r="F354" s="83"/>
      <c r="H354" s="74"/>
      <c r="I354" s="79"/>
      <c r="J354" s="74"/>
      <c r="K354" s="74"/>
      <c r="L354" s="79"/>
      <c r="M354" s="74"/>
      <c r="N354" s="74"/>
      <c r="O354" s="74"/>
      <c r="P354" s="80"/>
      <c r="Q354" s="81"/>
      <c r="R354" s="74"/>
    </row>
    <row r="355" spans="5:18" ht="15.75" customHeight="1" x14ac:dyDescent="0.3">
      <c r="E355" s="74"/>
      <c r="F355" s="83"/>
      <c r="H355" s="74"/>
      <c r="I355" s="79"/>
      <c r="J355" s="74"/>
      <c r="K355" s="74"/>
      <c r="L355" s="79"/>
      <c r="M355" s="74"/>
      <c r="N355" s="74"/>
      <c r="O355" s="74"/>
      <c r="P355" s="80"/>
      <c r="Q355" s="81"/>
      <c r="R355" s="74"/>
    </row>
    <row r="356" spans="5:18" ht="15.75" customHeight="1" x14ac:dyDescent="0.3">
      <c r="E356" s="74"/>
      <c r="F356" s="83"/>
      <c r="H356" s="74"/>
      <c r="I356" s="79"/>
      <c r="J356" s="74"/>
      <c r="K356" s="74"/>
      <c r="L356" s="79"/>
      <c r="M356" s="74"/>
      <c r="N356" s="74"/>
      <c r="O356" s="74"/>
      <c r="P356" s="80"/>
      <c r="Q356" s="81"/>
      <c r="R356" s="74"/>
    </row>
    <row r="357" spans="5:18" ht="15.75" customHeight="1" x14ac:dyDescent="0.3">
      <c r="E357" s="74"/>
      <c r="F357" s="83"/>
      <c r="H357" s="74"/>
      <c r="I357" s="79"/>
      <c r="J357" s="74"/>
      <c r="K357" s="74"/>
      <c r="L357" s="79"/>
      <c r="M357" s="74"/>
      <c r="N357" s="74"/>
      <c r="O357" s="74"/>
      <c r="P357" s="80"/>
      <c r="Q357" s="81"/>
      <c r="R357" s="74"/>
    </row>
    <row r="358" spans="5:18" ht="15.75" customHeight="1" x14ac:dyDescent="0.3">
      <c r="E358" s="74"/>
      <c r="F358" s="83"/>
      <c r="H358" s="74"/>
      <c r="I358" s="79"/>
      <c r="J358" s="74"/>
      <c r="K358" s="74"/>
      <c r="L358" s="79"/>
      <c r="M358" s="74"/>
      <c r="N358" s="74"/>
      <c r="O358" s="74"/>
      <c r="P358" s="80"/>
      <c r="Q358" s="81"/>
      <c r="R358" s="74"/>
    </row>
    <row r="359" spans="5:18" ht="15.75" customHeight="1" x14ac:dyDescent="0.3">
      <c r="E359" s="74"/>
      <c r="F359" s="83"/>
      <c r="H359" s="74"/>
      <c r="I359" s="79"/>
      <c r="J359" s="74"/>
      <c r="K359" s="74"/>
      <c r="L359" s="79"/>
      <c r="M359" s="74"/>
      <c r="N359" s="74"/>
      <c r="O359" s="74"/>
      <c r="P359" s="80"/>
      <c r="Q359" s="81"/>
      <c r="R359" s="74"/>
    </row>
    <row r="360" spans="5:18" ht="15.75" customHeight="1" x14ac:dyDescent="0.3">
      <c r="E360" s="74"/>
      <c r="F360" s="83"/>
      <c r="H360" s="74"/>
      <c r="I360" s="79"/>
      <c r="J360" s="74"/>
      <c r="K360" s="74"/>
      <c r="L360" s="79"/>
      <c r="M360" s="74"/>
      <c r="N360" s="74"/>
      <c r="O360" s="74"/>
      <c r="P360" s="80"/>
      <c r="Q360" s="81"/>
      <c r="R360" s="74"/>
    </row>
    <row r="361" spans="5:18" ht="15.75" customHeight="1" x14ac:dyDescent="0.3">
      <c r="E361" s="74"/>
      <c r="F361" s="83"/>
      <c r="H361" s="74"/>
      <c r="I361" s="79"/>
      <c r="J361" s="74"/>
      <c r="K361" s="74"/>
      <c r="L361" s="79"/>
      <c r="M361" s="74"/>
      <c r="N361" s="74"/>
      <c r="O361" s="74"/>
      <c r="P361" s="80"/>
      <c r="Q361" s="81"/>
      <c r="R361" s="74"/>
    </row>
    <row r="362" spans="5:18" ht="15.75" customHeight="1" x14ac:dyDescent="0.3">
      <c r="E362" s="74"/>
      <c r="F362" s="83"/>
      <c r="H362" s="74"/>
      <c r="I362" s="79"/>
      <c r="J362" s="74"/>
      <c r="K362" s="74"/>
      <c r="L362" s="79"/>
      <c r="M362" s="74"/>
      <c r="N362" s="74"/>
      <c r="O362" s="74"/>
      <c r="P362" s="80"/>
      <c r="Q362" s="81"/>
      <c r="R362" s="74"/>
    </row>
    <row r="363" spans="5:18" ht="15.75" customHeight="1" x14ac:dyDescent="0.3">
      <c r="E363" s="74"/>
      <c r="F363" s="83"/>
      <c r="H363" s="74"/>
      <c r="I363" s="79"/>
      <c r="J363" s="74"/>
      <c r="K363" s="74"/>
      <c r="L363" s="79"/>
      <c r="M363" s="74"/>
      <c r="N363" s="74"/>
      <c r="O363" s="74"/>
      <c r="P363" s="80"/>
      <c r="Q363" s="81"/>
      <c r="R363" s="74"/>
    </row>
    <row r="364" spans="5:18" ht="15.75" customHeight="1" x14ac:dyDescent="0.3">
      <c r="E364" s="74"/>
      <c r="F364" s="83"/>
      <c r="H364" s="74"/>
      <c r="I364" s="79"/>
      <c r="J364" s="74"/>
      <c r="K364" s="74"/>
      <c r="L364" s="79"/>
      <c r="M364" s="74"/>
      <c r="N364" s="74"/>
      <c r="O364" s="74"/>
      <c r="P364" s="80"/>
      <c r="Q364" s="81"/>
      <c r="R364" s="74"/>
    </row>
    <row r="365" spans="5:18" ht="15.75" customHeight="1" x14ac:dyDescent="0.3">
      <c r="E365" s="74"/>
      <c r="F365" s="83"/>
      <c r="H365" s="74"/>
      <c r="I365" s="79"/>
      <c r="J365" s="74"/>
      <c r="K365" s="74"/>
      <c r="L365" s="79"/>
      <c r="M365" s="74"/>
      <c r="N365" s="74"/>
      <c r="O365" s="74"/>
      <c r="P365" s="80"/>
      <c r="Q365" s="81"/>
      <c r="R365" s="74"/>
    </row>
    <row r="366" spans="5:18" ht="15.75" customHeight="1" x14ac:dyDescent="0.3">
      <c r="E366" s="74"/>
      <c r="F366" s="83"/>
      <c r="H366" s="74"/>
      <c r="I366" s="79"/>
      <c r="J366" s="74"/>
      <c r="K366" s="74"/>
      <c r="L366" s="79"/>
      <c r="M366" s="74"/>
      <c r="N366" s="74"/>
      <c r="O366" s="74"/>
      <c r="P366" s="80"/>
      <c r="Q366" s="81"/>
      <c r="R366" s="74"/>
    </row>
    <row r="367" spans="5:18" ht="15.75" customHeight="1" x14ac:dyDescent="0.3">
      <c r="E367" s="74"/>
      <c r="F367" s="83"/>
      <c r="H367" s="74"/>
      <c r="I367" s="79"/>
      <c r="J367" s="74"/>
      <c r="K367" s="74"/>
      <c r="L367" s="79"/>
      <c r="M367" s="74"/>
      <c r="N367" s="74"/>
      <c r="O367" s="74"/>
      <c r="P367" s="80"/>
      <c r="Q367" s="81"/>
      <c r="R367" s="74"/>
    </row>
    <row r="368" spans="5:18" ht="15.75" customHeight="1" x14ac:dyDescent="0.3">
      <c r="E368" s="74"/>
      <c r="F368" s="83"/>
      <c r="H368" s="74"/>
      <c r="I368" s="79"/>
      <c r="J368" s="74"/>
      <c r="K368" s="74"/>
      <c r="L368" s="79"/>
      <c r="M368" s="74"/>
      <c r="N368" s="74"/>
      <c r="O368" s="74"/>
      <c r="P368" s="80"/>
      <c r="Q368" s="81"/>
      <c r="R368" s="74"/>
    </row>
    <row r="369" spans="5:18" ht="15.75" customHeight="1" x14ac:dyDescent="0.3">
      <c r="E369" s="74"/>
      <c r="F369" s="83"/>
      <c r="H369" s="74"/>
      <c r="I369" s="79"/>
      <c r="J369" s="74"/>
      <c r="K369" s="74"/>
      <c r="L369" s="79"/>
      <c r="M369" s="74"/>
      <c r="N369" s="74"/>
      <c r="O369" s="74"/>
      <c r="P369" s="80"/>
      <c r="Q369" s="81"/>
      <c r="R369" s="74"/>
    </row>
    <row r="370" spans="5:18" ht="15.75" customHeight="1" x14ac:dyDescent="0.3">
      <c r="E370" s="74"/>
      <c r="F370" s="83"/>
      <c r="H370" s="74"/>
      <c r="I370" s="79"/>
      <c r="J370" s="74"/>
      <c r="K370" s="74"/>
      <c r="L370" s="79"/>
      <c r="M370" s="74"/>
      <c r="N370" s="74"/>
      <c r="O370" s="74"/>
      <c r="P370" s="80"/>
      <c r="Q370" s="81"/>
      <c r="R370" s="74"/>
    </row>
    <row r="371" spans="5:18" ht="15.75" customHeight="1" x14ac:dyDescent="0.3">
      <c r="E371" s="74"/>
      <c r="F371" s="83"/>
      <c r="H371" s="74"/>
      <c r="I371" s="79"/>
      <c r="J371" s="74"/>
      <c r="K371" s="74"/>
      <c r="L371" s="79"/>
      <c r="M371" s="74"/>
      <c r="N371" s="74"/>
      <c r="O371" s="74"/>
      <c r="P371" s="80"/>
      <c r="Q371" s="81"/>
      <c r="R371" s="74"/>
    </row>
    <row r="372" spans="5:18" ht="15.75" customHeight="1" x14ac:dyDescent="0.3">
      <c r="E372" s="74"/>
      <c r="F372" s="83"/>
      <c r="H372" s="74"/>
      <c r="I372" s="79"/>
      <c r="J372" s="74"/>
      <c r="K372" s="74"/>
      <c r="L372" s="79"/>
      <c r="M372" s="74"/>
      <c r="N372" s="74"/>
      <c r="O372" s="74"/>
      <c r="P372" s="80"/>
      <c r="Q372" s="81"/>
      <c r="R372" s="74"/>
    </row>
    <row r="373" spans="5:18" ht="15.75" customHeight="1" x14ac:dyDescent="0.3">
      <c r="E373" s="74"/>
      <c r="F373" s="83"/>
      <c r="H373" s="74"/>
      <c r="I373" s="79"/>
      <c r="J373" s="74"/>
      <c r="K373" s="74"/>
      <c r="L373" s="79"/>
      <c r="M373" s="74"/>
      <c r="N373" s="74"/>
      <c r="O373" s="74"/>
      <c r="P373" s="80"/>
      <c r="Q373" s="81"/>
      <c r="R373" s="74"/>
    </row>
    <row r="374" spans="5:18" ht="15.75" customHeight="1" x14ac:dyDescent="0.3">
      <c r="E374" s="74"/>
      <c r="F374" s="83"/>
      <c r="H374" s="74"/>
      <c r="I374" s="79"/>
      <c r="J374" s="74"/>
      <c r="K374" s="74"/>
      <c r="L374" s="79"/>
      <c r="M374" s="74"/>
      <c r="N374" s="74"/>
      <c r="O374" s="74"/>
      <c r="P374" s="80"/>
      <c r="Q374" s="81"/>
      <c r="R374" s="74"/>
    </row>
    <row r="375" spans="5:18" ht="15.75" customHeight="1" x14ac:dyDescent="0.3">
      <c r="E375" s="74"/>
      <c r="F375" s="83"/>
      <c r="H375" s="74"/>
      <c r="I375" s="79"/>
      <c r="J375" s="74"/>
      <c r="K375" s="74"/>
      <c r="L375" s="79"/>
      <c r="M375" s="74"/>
      <c r="N375" s="74"/>
      <c r="O375" s="74"/>
      <c r="P375" s="80"/>
      <c r="Q375" s="81"/>
      <c r="R375" s="74"/>
    </row>
    <row r="376" spans="5:18" ht="15.75" customHeight="1" x14ac:dyDescent="0.3">
      <c r="E376" s="74"/>
      <c r="F376" s="83"/>
      <c r="H376" s="74"/>
      <c r="I376" s="79"/>
      <c r="J376" s="74"/>
      <c r="K376" s="74"/>
      <c r="L376" s="79"/>
      <c r="M376" s="74"/>
      <c r="N376" s="74"/>
      <c r="O376" s="74"/>
      <c r="P376" s="80"/>
      <c r="Q376" s="81"/>
      <c r="R376" s="74"/>
    </row>
    <row r="377" spans="5:18" ht="15.75" customHeight="1" x14ac:dyDescent="0.3">
      <c r="E377" s="74"/>
      <c r="F377" s="83"/>
      <c r="H377" s="74"/>
      <c r="I377" s="79"/>
      <c r="J377" s="74"/>
      <c r="K377" s="74"/>
      <c r="L377" s="79"/>
      <c r="M377" s="74"/>
      <c r="N377" s="74"/>
      <c r="O377" s="74"/>
      <c r="P377" s="80"/>
      <c r="Q377" s="81"/>
      <c r="R377" s="74"/>
    </row>
    <row r="378" spans="5:18" ht="15.75" customHeight="1" x14ac:dyDescent="0.3">
      <c r="E378" s="74"/>
      <c r="F378" s="83"/>
      <c r="H378" s="74"/>
      <c r="I378" s="79"/>
      <c r="J378" s="74"/>
      <c r="K378" s="74"/>
      <c r="L378" s="79"/>
      <c r="M378" s="74"/>
      <c r="N378" s="74"/>
      <c r="O378" s="74"/>
      <c r="P378" s="80"/>
      <c r="Q378" s="81"/>
      <c r="R378" s="74"/>
    </row>
    <row r="379" spans="5:18" ht="15.75" customHeight="1" x14ac:dyDescent="0.3">
      <c r="E379" s="74"/>
      <c r="F379" s="83"/>
      <c r="H379" s="74"/>
      <c r="I379" s="79"/>
      <c r="J379" s="74"/>
      <c r="K379" s="74"/>
      <c r="L379" s="79"/>
      <c r="M379" s="74"/>
      <c r="N379" s="74"/>
      <c r="O379" s="74"/>
      <c r="P379" s="80"/>
      <c r="Q379" s="81"/>
      <c r="R379" s="74"/>
    </row>
    <row r="380" spans="5:18" ht="15.75" customHeight="1" x14ac:dyDescent="0.3">
      <c r="E380" s="74"/>
      <c r="F380" s="83"/>
      <c r="H380" s="74"/>
      <c r="I380" s="79"/>
      <c r="J380" s="74"/>
      <c r="K380" s="74"/>
      <c r="L380" s="79"/>
      <c r="M380" s="74"/>
      <c r="N380" s="74"/>
      <c r="O380" s="74"/>
      <c r="P380" s="80"/>
      <c r="Q380" s="81"/>
      <c r="R380" s="74"/>
    </row>
    <row r="381" spans="5:18" ht="15.75" customHeight="1" x14ac:dyDescent="0.3">
      <c r="E381" s="74"/>
      <c r="F381" s="83"/>
      <c r="H381" s="74"/>
      <c r="I381" s="79"/>
      <c r="J381" s="74"/>
      <c r="K381" s="74"/>
      <c r="L381" s="79"/>
      <c r="M381" s="74"/>
      <c r="N381" s="74"/>
      <c r="O381" s="74"/>
      <c r="P381" s="80"/>
      <c r="Q381" s="81"/>
      <c r="R381" s="74"/>
    </row>
    <row r="382" spans="5:18" ht="15.75" customHeight="1" x14ac:dyDescent="0.3">
      <c r="E382" s="74"/>
      <c r="F382" s="83"/>
      <c r="H382" s="74"/>
      <c r="I382" s="79"/>
      <c r="J382" s="74"/>
      <c r="K382" s="74"/>
      <c r="L382" s="79"/>
      <c r="M382" s="74"/>
      <c r="N382" s="74"/>
      <c r="O382" s="74"/>
      <c r="P382" s="80"/>
      <c r="Q382" s="81"/>
      <c r="R382" s="74"/>
    </row>
    <row r="383" spans="5:18" ht="15.75" customHeight="1" x14ac:dyDescent="0.3">
      <c r="E383" s="74"/>
      <c r="F383" s="83"/>
      <c r="H383" s="74"/>
      <c r="I383" s="79"/>
      <c r="J383" s="74"/>
      <c r="K383" s="74"/>
      <c r="L383" s="79"/>
      <c r="M383" s="74"/>
      <c r="N383" s="74"/>
      <c r="O383" s="74"/>
      <c r="P383" s="80"/>
      <c r="Q383" s="81"/>
      <c r="R383" s="74"/>
    </row>
    <row r="384" spans="5:18" ht="15.75" customHeight="1" x14ac:dyDescent="0.3">
      <c r="E384" s="74"/>
      <c r="F384" s="83"/>
      <c r="H384" s="74"/>
      <c r="I384" s="79"/>
      <c r="J384" s="74"/>
      <c r="K384" s="74"/>
      <c r="L384" s="79"/>
      <c r="M384" s="74"/>
      <c r="N384" s="74"/>
      <c r="O384" s="74"/>
      <c r="P384" s="80"/>
      <c r="Q384" s="81"/>
      <c r="R384" s="74"/>
    </row>
    <row r="385" spans="5:18" ht="15.75" customHeight="1" x14ac:dyDescent="0.3">
      <c r="E385" s="74"/>
      <c r="F385" s="83"/>
      <c r="H385" s="74"/>
      <c r="I385" s="79"/>
      <c r="J385" s="74"/>
      <c r="K385" s="74"/>
      <c r="L385" s="79"/>
      <c r="M385" s="74"/>
      <c r="N385" s="74"/>
      <c r="O385" s="74"/>
      <c r="P385" s="80"/>
      <c r="Q385" s="81"/>
      <c r="R385" s="74"/>
    </row>
    <row r="386" spans="5:18" ht="15.75" customHeight="1" x14ac:dyDescent="0.3">
      <c r="E386" s="74"/>
      <c r="F386" s="83"/>
      <c r="H386" s="74"/>
      <c r="I386" s="79"/>
      <c r="J386" s="74"/>
      <c r="K386" s="74"/>
      <c r="L386" s="79"/>
      <c r="M386" s="74"/>
      <c r="N386" s="74"/>
      <c r="O386" s="74"/>
      <c r="P386" s="80"/>
      <c r="Q386" s="81"/>
      <c r="R386" s="74"/>
    </row>
    <row r="387" spans="5:18" ht="15.75" customHeight="1" x14ac:dyDescent="0.3">
      <c r="E387" s="74"/>
      <c r="F387" s="83"/>
      <c r="H387" s="74"/>
      <c r="I387" s="79"/>
      <c r="J387" s="74"/>
      <c r="K387" s="74"/>
      <c r="L387" s="79"/>
      <c r="M387" s="74"/>
      <c r="N387" s="74"/>
      <c r="O387" s="74"/>
      <c r="P387" s="80"/>
      <c r="Q387" s="81"/>
      <c r="R387" s="74"/>
    </row>
    <row r="388" spans="5:18" ht="15.75" customHeight="1" x14ac:dyDescent="0.3">
      <c r="E388" s="74"/>
      <c r="F388" s="83"/>
      <c r="H388" s="74"/>
      <c r="I388" s="79"/>
      <c r="J388" s="74"/>
      <c r="K388" s="74"/>
      <c r="L388" s="79"/>
      <c r="M388" s="74"/>
      <c r="N388" s="74"/>
      <c r="O388" s="74"/>
      <c r="P388" s="80"/>
      <c r="Q388" s="81"/>
      <c r="R388" s="74"/>
    </row>
    <row r="389" spans="5:18" ht="15.75" customHeight="1" x14ac:dyDescent="0.3">
      <c r="E389" s="74"/>
      <c r="F389" s="83"/>
      <c r="H389" s="74"/>
      <c r="I389" s="79"/>
      <c r="J389" s="74"/>
      <c r="K389" s="74"/>
      <c r="L389" s="79"/>
      <c r="M389" s="74"/>
      <c r="N389" s="74"/>
      <c r="O389" s="74"/>
      <c r="P389" s="80"/>
      <c r="Q389" s="81"/>
      <c r="R389" s="74"/>
    </row>
    <row r="390" spans="5:18" ht="15.75" customHeight="1" x14ac:dyDescent="0.3">
      <c r="E390" s="74"/>
      <c r="F390" s="83"/>
      <c r="H390" s="74"/>
      <c r="I390" s="79"/>
      <c r="J390" s="74"/>
      <c r="K390" s="74"/>
      <c r="L390" s="79"/>
      <c r="M390" s="74"/>
      <c r="N390" s="74"/>
      <c r="O390" s="74"/>
      <c r="P390" s="80"/>
      <c r="Q390" s="81"/>
      <c r="R390" s="74"/>
    </row>
    <row r="391" spans="5:18" ht="15.75" customHeight="1" x14ac:dyDescent="0.3">
      <c r="E391" s="74"/>
      <c r="F391" s="83"/>
      <c r="H391" s="74"/>
      <c r="I391" s="79"/>
      <c r="J391" s="74"/>
      <c r="K391" s="74"/>
      <c r="L391" s="79"/>
      <c r="M391" s="74"/>
      <c r="N391" s="74"/>
      <c r="O391" s="74"/>
      <c r="P391" s="80"/>
      <c r="Q391" s="81"/>
      <c r="R391" s="74"/>
    </row>
    <row r="392" spans="5:18" ht="15.75" customHeight="1" x14ac:dyDescent="0.3">
      <c r="E392" s="74"/>
      <c r="F392" s="83"/>
      <c r="H392" s="74"/>
      <c r="I392" s="79"/>
      <c r="J392" s="74"/>
      <c r="K392" s="74"/>
      <c r="L392" s="79"/>
      <c r="M392" s="74"/>
      <c r="N392" s="74"/>
      <c r="O392" s="74"/>
      <c r="P392" s="80"/>
      <c r="Q392" s="81"/>
      <c r="R392" s="74"/>
    </row>
    <row r="393" spans="5:18" ht="15.75" customHeight="1" x14ac:dyDescent="0.3">
      <c r="E393" s="74"/>
      <c r="F393" s="83"/>
      <c r="H393" s="74"/>
      <c r="I393" s="79"/>
      <c r="J393" s="74"/>
      <c r="K393" s="74"/>
      <c r="L393" s="79"/>
      <c r="M393" s="74"/>
      <c r="N393" s="74"/>
      <c r="O393" s="74"/>
      <c r="P393" s="80"/>
      <c r="Q393" s="81"/>
      <c r="R393" s="74"/>
    </row>
    <row r="394" spans="5:18" ht="15.75" customHeight="1" x14ac:dyDescent="0.3">
      <c r="E394" s="74"/>
      <c r="F394" s="83"/>
      <c r="H394" s="74"/>
      <c r="I394" s="79"/>
      <c r="J394" s="74"/>
      <c r="K394" s="74"/>
      <c r="L394" s="79"/>
      <c r="M394" s="74"/>
      <c r="N394" s="74"/>
      <c r="O394" s="74"/>
      <c r="P394" s="80"/>
      <c r="Q394" s="81"/>
      <c r="R394" s="74"/>
    </row>
    <row r="395" spans="5:18" ht="15.75" customHeight="1" x14ac:dyDescent="0.3">
      <c r="E395" s="74"/>
      <c r="F395" s="83"/>
      <c r="H395" s="74"/>
      <c r="I395" s="79"/>
      <c r="J395" s="74"/>
      <c r="K395" s="74"/>
      <c r="L395" s="79"/>
      <c r="M395" s="74"/>
      <c r="N395" s="74"/>
      <c r="O395" s="74"/>
      <c r="P395" s="80"/>
      <c r="Q395" s="81"/>
      <c r="R395" s="74"/>
    </row>
    <row r="396" spans="5:18" ht="15.75" customHeight="1" x14ac:dyDescent="0.3">
      <c r="E396" s="74"/>
      <c r="F396" s="83"/>
      <c r="H396" s="74"/>
      <c r="I396" s="79"/>
      <c r="J396" s="74"/>
      <c r="K396" s="74"/>
      <c r="L396" s="79"/>
      <c r="M396" s="74"/>
      <c r="N396" s="74"/>
      <c r="O396" s="74"/>
      <c r="P396" s="80"/>
      <c r="Q396" s="81"/>
      <c r="R396" s="74"/>
    </row>
    <row r="397" spans="5:18" ht="15.75" customHeight="1" x14ac:dyDescent="0.3">
      <c r="E397" s="74"/>
      <c r="F397" s="83"/>
      <c r="H397" s="74"/>
      <c r="I397" s="79"/>
      <c r="J397" s="74"/>
      <c r="K397" s="74"/>
      <c r="L397" s="79"/>
      <c r="M397" s="74"/>
      <c r="N397" s="74"/>
      <c r="O397" s="74"/>
      <c r="P397" s="80"/>
      <c r="Q397" s="81"/>
      <c r="R397" s="74"/>
    </row>
    <row r="398" spans="5:18" ht="15.75" customHeight="1" x14ac:dyDescent="0.3">
      <c r="E398" s="74"/>
      <c r="F398" s="83"/>
      <c r="H398" s="74"/>
      <c r="I398" s="79"/>
      <c r="J398" s="74"/>
      <c r="K398" s="74"/>
      <c r="L398" s="79"/>
      <c r="M398" s="74"/>
      <c r="N398" s="74"/>
      <c r="O398" s="74"/>
      <c r="P398" s="80"/>
      <c r="Q398" s="81"/>
      <c r="R398" s="74"/>
    </row>
    <row r="399" spans="5:18" ht="15.75" customHeight="1" x14ac:dyDescent="0.3">
      <c r="E399" s="74"/>
      <c r="F399" s="83"/>
      <c r="H399" s="74"/>
      <c r="I399" s="79"/>
      <c r="J399" s="74"/>
      <c r="K399" s="74"/>
      <c r="L399" s="79"/>
      <c r="M399" s="74"/>
      <c r="N399" s="74"/>
      <c r="O399" s="74"/>
      <c r="P399" s="80"/>
      <c r="Q399" s="81"/>
      <c r="R399" s="74"/>
    </row>
    <row r="400" spans="5:18" ht="15.75" customHeight="1" x14ac:dyDescent="0.3">
      <c r="E400" s="74"/>
      <c r="F400" s="83"/>
      <c r="H400" s="74"/>
      <c r="I400" s="79"/>
      <c r="J400" s="74"/>
      <c r="K400" s="74"/>
      <c r="L400" s="79"/>
      <c r="M400" s="74"/>
      <c r="N400" s="74"/>
      <c r="O400" s="74"/>
      <c r="P400" s="80"/>
      <c r="Q400" s="81"/>
      <c r="R400" s="74"/>
    </row>
    <row r="401" spans="5:18" ht="15.75" customHeight="1" x14ac:dyDescent="0.3">
      <c r="E401" s="74"/>
      <c r="F401" s="83"/>
      <c r="H401" s="74"/>
      <c r="I401" s="79"/>
      <c r="J401" s="74"/>
      <c r="K401" s="74"/>
      <c r="L401" s="79"/>
      <c r="M401" s="74"/>
      <c r="N401" s="74"/>
      <c r="O401" s="74"/>
      <c r="P401" s="80"/>
      <c r="Q401" s="81"/>
      <c r="R401" s="74"/>
    </row>
    <row r="402" spans="5:18" ht="15.75" customHeight="1" x14ac:dyDescent="0.3">
      <c r="E402" s="74"/>
      <c r="F402" s="83"/>
      <c r="H402" s="74"/>
      <c r="I402" s="79"/>
      <c r="J402" s="74"/>
      <c r="K402" s="74"/>
      <c r="L402" s="79"/>
      <c r="M402" s="74"/>
      <c r="N402" s="74"/>
      <c r="O402" s="74"/>
      <c r="P402" s="80"/>
      <c r="Q402" s="81"/>
      <c r="R402" s="74"/>
    </row>
    <row r="403" spans="5:18" ht="15.75" customHeight="1" x14ac:dyDescent="0.3">
      <c r="E403" s="74"/>
      <c r="F403" s="83"/>
      <c r="H403" s="74"/>
      <c r="I403" s="79"/>
      <c r="J403" s="74"/>
      <c r="K403" s="74"/>
      <c r="L403" s="79"/>
      <c r="M403" s="74"/>
      <c r="N403" s="74"/>
      <c r="O403" s="74"/>
      <c r="P403" s="80"/>
      <c r="Q403" s="81"/>
      <c r="R403" s="74"/>
    </row>
    <row r="404" spans="5:18" ht="15.75" customHeight="1" x14ac:dyDescent="0.3">
      <c r="E404" s="74"/>
      <c r="F404" s="83"/>
      <c r="H404" s="74"/>
      <c r="I404" s="79"/>
      <c r="J404" s="74"/>
      <c r="K404" s="74"/>
      <c r="L404" s="79"/>
      <c r="M404" s="74"/>
      <c r="N404" s="74"/>
      <c r="O404" s="74"/>
      <c r="P404" s="80"/>
      <c r="Q404" s="81"/>
      <c r="R404" s="74"/>
    </row>
    <row r="405" spans="5:18" ht="15.75" customHeight="1" x14ac:dyDescent="0.3">
      <c r="E405" s="74"/>
      <c r="F405" s="83"/>
      <c r="H405" s="74"/>
      <c r="I405" s="79"/>
      <c r="J405" s="74"/>
      <c r="K405" s="74"/>
      <c r="L405" s="79"/>
      <c r="M405" s="74"/>
      <c r="N405" s="74"/>
      <c r="O405" s="74"/>
      <c r="P405" s="80"/>
      <c r="Q405" s="81"/>
      <c r="R405" s="74"/>
    </row>
    <row r="406" spans="5:18" ht="15.75" customHeight="1" x14ac:dyDescent="0.3">
      <c r="E406" s="74"/>
      <c r="F406" s="83"/>
      <c r="H406" s="74"/>
      <c r="I406" s="79"/>
      <c r="J406" s="74"/>
      <c r="K406" s="74"/>
      <c r="L406" s="79"/>
      <c r="M406" s="74"/>
      <c r="N406" s="74"/>
      <c r="O406" s="74"/>
      <c r="P406" s="80"/>
      <c r="Q406" s="81"/>
      <c r="R406" s="74"/>
    </row>
    <row r="407" spans="5:18" ht="15.75" customHeight="1" x14ac:dyDescent="0.3">
      <c r="E407" s="74"/>
      <c r="F407" s="83"/>
      <c r="H407" s="74"/>
      <c r="I407" s="79"/>
      <c r="J407" s="74"/>
      <c r="K407" s="74"/>
      <c r="L407" s="79"/>
      <c r="M407" s="74"/>
      <c r="N407" s="74"/>
      <c r="O407" s="74"/>
      <c r="P407" s="80"/>
      <c r="Q407" s="81"/>
      <c r="R407" s="74"/>
    </row>
    <row r="408" spans="5:18" ht="15.75" customHeight="1" x14ac:dyDescent="0.3">
      <c r="E408" s="74"/>
      <c r="F408" s="83"/>
      <c r="H408" s="74"/>
      <c r="I408" s="79"/>
      <c r="J408" s="74"/>
      <c r="K408" s="74"/>
      <c r="L408" s="79"/>
      <c r="M408" s="74"/>
      <c r="N408" s="74"/>
      <c r="O408" s="74"/>
      <c r="P408" s="80"/>
      <c r="Q408" s="81"/>
      <c r="R408" s="74"/>
    </row>
    <row r="409" spans="5:18" ht="15.75" customHeight="1" x14ac:dyDescent="0.3">
      <c r="E409" s="74"/>
      <c r="F409" s="83"/>
      <c r="H409" s="74"/>
      <c r="I409" s="79"/>
      <c r="J409" s="74"/>
      <c r="K409" s="74"/>
      <c r="L409" s="79"/>
      <c r="M409" s="74"/>
      <c r="N409" s="74"/>
      <c r="O409" s="74"/>
      <c r="P409" s="80"/>
      <c r="Q409" s="81"/>
      <c r="R409" s="74"/>
    </row>
    <row r="410" spans="5:18" ht="15.75" customHeight="1" x14ac:dyDescent="0.3">
      <c r="E410" s="74"/>
      <c r="F410" s="83"/>
      <c r="H410" s="74"/>
      <c r="I410" s="79"/>
      <c r="J410" s="74"/>
      <c r="K410" s="74"/>
      <c r="L410" s="79"/>
      <c r="M410" s="74"/>
      <c r="N410" s="74"/>
      <c r="O410" s="74"/>
      <c r="P410" s="80"/>
      <c r="Q410" s="81"/>
      <c r="R410" s="74"/>
    </row>
    <row r="411" spans="5:18" ht="15.75" customHeight="1" x14ac:dyDescent="0.3">
      <c r="E411" s="74"/>
      <c r="F411" s="83"/>
      <c r="H411" s="74"/>
      <c r="I411" s="79"/>
      <c r="J411" s="74"/>
      <c r="K411" s="74"/>
      <c r="L411" s="79"/>
      <c r="M411" s="74"/>
      <c r="N411" s="74"/>
      <c r="O411" s="74"/>
      <c r="P411" s="80"/>
      <c r="Q411" s="81"/>
      <c r="R411" s="74"/>
    </row>
    <row r="412" spans="5:18" ht="15.75" customHeight="1" x14ac:dyDescent="0.3">
      <c r="E412" s="74"/>
      <c r="F412" s="83"/>
      <c r="H412" s="74"/>
      <c r="I412" s="79"/>
      <c r="J412" s="74"/>
      <c r="K412" s="74"/>
      <c r="L412" s="79"/>
      <c r="M412" s="74"/>
      <c r="N412" s="74"/>
      <c r="O412" s="74"/>
      <c r="P412" s="80"/>
      <c r="Q412" s="81"/>
      <c r="R412" s="74"/>
    </row>
    <row r="413" spans="5:18" ht="15.75" customHeight="1" x14ac:dyDescent="0.3">
      <c r="E413" s="74"/>
      <c r="F413" s="83"/>
      <c r="H413" s="74"/>
      <c r="I413" s="79"/>
      <c r="J413" s="74"/>
      <c r="K413" s="74"/>
      <c r="L413" s="79"/>
      <c r="M413" s="74"/>
      <c r="N413" s="74"/>
      <c r="O413" s="74"/>
      <c r="P413" s="80"/>
      <c r="Q413" s="81"/>
      <c r="R413" s="74"/>
    </row>
    <row r="414" spans="5:18" ht="15.75" customHeight="1" x14ac:dyDescent="0.3">
      <c r="E414" s="74"/>
      <c r="F414" s="83"/>
      <c r="H414" s="74"/>
      <c r="I414" s="79"/>
      <c r="J414" s="74"/>
      <c r="K414" s="74"/>
      <c r="L414" s="79"/>
      <c r="M414" s="74"/>
      <c r="N414" s="74"/>
      <c r="O414" s="74"/>
      <c r="P414" s="80"/>
      <c r="Q414" s="81"/>
      <c r="R414" s="74"/>
    </row>
    <row r="415" spans="5:18" ht="15.75" customHeight="1" x14ac:dyDescent="0.3">
      <c r="E415" s="74"/>
      <c r="F415" s="83"/>
      <c r="H415" s="74"/>
      <c r="I415" s="79"/>
      <c r="J415" s="74"/>
      <c r="K415" s="74"/>
      <c r="L415" s="79"/>
      <c r="M415" s="74"/>
      <c r="N415" s="74"/>
      <c r="O415" s="74"/>
      <c r="P415" s="80"/>
      <c r="Q415" s="81"/>
      <c r="R415" s="74"/>
    </row>
    <row r="416" spans="5:18" ht="15.75" customHeight="1" x14ac:dyDescent="0.3">
      <c r="E416" s="74"/>
      <c r="F416" s="83"/>
      <c r="H416" s="74"/>
      <c r="I416" s="79"/>
      <c r="J416" s="74"/>
      <c r="K416" s="74"/>
      <c r="L416" s="79"/>
      <c r="M416" s="74"/>
      <c r="N416" s="74"/>
      <c r="O416" s="74"/>
      <c r="P416" s="80"/>
      <c r="Q416" s="81"/>
      <c r="R416" s="74"/>
    </row>
    <row r="417" spans="5:18" ht="15.75" customHeight="1" x14ac:dyDescent="0.3">
      <c r="E417" s="74"/>
      <c r="F417" s="83"/>
      <c r="H417" s="74"/>
      <c r="I417" s="79"/>
      <c r="J417" s="74"/>
      <c r="K417" s="74"/>
      <c r="L417" s="79"/>
      <c r="M417" s="74"/>
      <c r="N417" s="74"/>
      <c r="O417" s="74"/>
      <c r="P417" s="80"/>
      <c r="Q417" s="81"/>
      <c r="R417" s="74"/>
    </row>
    <row r="418" spans="5:18" ht="15.75" customHeight="1" x14ac:dyDescent="0.3">
      <c r="E418" s="74"/>
      <c r="F418" s="83"/>
      <c r="H418" s="74"/>
      <c r="I418" s="79"/>
      <c r="J418" s="74"/>
      <c r="K418" s="74"/>
      <c r="L418" s="79"/>
      <c r="M418" s="74"/>
      <c r="N418" s="74"/>
      <c r="O418" s="74"/>
      <c r="P418" s="80"/>
      <c r="Q418" s="81"/>
      <c r="R418" s="74"/>
    </row>
    <row r="419" spans="5:18" ht="15.75" customHeight="1" x14ac:dyDescent="0.3">
      <c r="E419" s="74"/>
      <c r="F419" s="83"/>
      <c r="H419" s="74"/>
      <c r="I419" s="79"/>
      <c r="J419" s="74"/>
      <c r="K419" s="74"/>
      <c r="L419" s="79"/>
      <c r="M419" s="74"/>
      <c r="N419" s="74"/>
      <c r="O419" s="74"/>
      <c r="P419" s="80"/>
      <c r="Q419" s="81"/>
      <c r="R419" s="74"/>
    </row>
    <row r="420" spans="5:18" ht="15.75" customHeight="1" x14ac:dyDescent="0.3">
      <c r="E420" s="74"/>
      <c r="F420" s="83"/>
      <c r="H420" s="74"/>
      <c r="I420" s="79"/>
      <c r="J420" s="74"/>
      <c r="K420" s="74"/>
      <c r="L420" s="79"/>
      <c r="M420" s="74"/>
      <c r="N420" s="74"/>
      <c r="O420" s="74"/>
      <c r="P420" s="80"/>
      <c r="Q420" s="81"/>
      <c r="R420" s="74"/>
    </row>
    <row r="421" spans="5:18" ht="15.75" customHeight="1" x14ac:dyDescent="0.3">
      <c r="E421" s="74"/>
      <c r="F421" s="83"/>
      <c r="H421" s="74"/>
      <c r="I421" s="79"/>
      <c r="J421" s="74"/>
      <c r="K421" s="74"/>
      <c r="L421" s="79"/>
      <c r="M421" s="74"/>
      <c r="N421" s="74"/>
      <c r="O421" s="74"/>
      <c r="P421" s="80"/>
      <c r="Q421" s="81"/>
      <c r="R421" s="74"/>
    </row>
    <row r="422" spans="5:18" ht="15.75" customHeight="1" x14ac:dyDescent="0.3">
      <c r="E422" s="74"/>
      <c r="F422" s="83"/>
      <c r="H422" s="74"/>
      <c r="I422" s="79"/>
      <c r="J422" s="74"/>
      <c r="K422" s="74"/>
      <c r="L422" s="79"/>
      <c r="M422" s="74"/>
      <c r="N422" s="74"/>
      <c r="O422" s="74"/>
      <c r="P422" s="80"/>
      <c r="Q422" s="81"/>
      <c r="R422" s="74"/>
    </row>
    <row r="423" spans="5:18" ht="15.75" customHeight="1" x14ac:dyDescent="0.3">
      <c r="E423" s="74"/>
      <c r="F423" s="83"/>
      <c r="H423" s="74"/>
      <c r="I423" s="79"/>
      <c r="J423" s="74"/>
      <c r="K423" s="74"/>
      <c r="L423" s="79"/>
      <c r="M423" s="74"/>
      <c r="N423" s="74"/>
      <c r="O423" s="74"/>
      <c r="P423" s="80"/>
      <c r="Q423" s="81"/>
      <c r="R423" s="74"/>
    </row>
    <row r="424" spans="5:18" ht="15.75" customHeight="1" x14ac:dyDescent="0.3">
      <c r="E424" s="74"/>
      <c r="F424" s="83"/>
      <c r="H424" s="74"/>
      <c r="I424" s="79"/>
      <c r="J424" s="74"/>
      <c r="K424" s="74"/>
      <c r="L424" s="79"/>
      <c r="M424" s="74"/>
      <c r="N424" s="74"/>
      <c r="O424" s="74"/>
      <c r="P424" s="80"/>
      <c r="Q424" s="81"/>
      <c r="R424" s="74"/>
    </row>
    <row r="425" spans="5:18" ht="15.75" customHeight="1" x14ac:dyDescent="0.3">
      <c r="E425" s="74"/>
      <c r="F425" s="83"/>
      <c r="H425" s="74"/>
      <c r="I425" s="79"/>
      <c r="J425" s="74"/>
      <c r="K425" s="74"/>
      <c r="L425" s="79"/>
      <c r="M425" s="74"/>
      <c r="N425" s="74"/>
      <c r="O425" s="74"/>
      <c r="P425" s="80"/>
      <c r="Q425" s="81"/>
      <c r="R425" s="74"/>
    </row>
    <row r="426" spans="5:18" ht="15.75" customHeight="1" x14ac:dyDescent="0.3">
      <c r="E426" s="74"/>
      <c r="F426" s="83"/>
      <c r="H426" s="74"/>
      <c r="I426" s="79"/>
      <c r="J426" s="74"/>
      <c r="K426" s="74"/>
      <c r="L426" s="79"/>
      <c r="M426" s="74"/>
      <c r="N426" s="74"/>
      <c r="O426" s="74"/>
      <c r="P426" s="80"/>
      <c r="Q426" s="81"/>
      <c r="R426" s="74"/>
    </row>
    <row r="427" spans="5:18" ht="15.75" customHeight="1" x14ac:dyDescent="0.3">
      <c r="E427" s="74"/>
      <c r="F427" s="83"/>
      <c r="H427" s="74"/>
      <c r="I427" s="79"/>
      <c r="J427" s="74"/>
      <c r="K427" s="74"/>
      <c r="L427" s="79"/>
      <c r="M427" s="74"/>
      <c r="N427" s="74"/>
      <c r="O427" s="74"/>
      <c r="P427" s="80"/>
      <c r="Q427" s="81"/>
      <c r="R427" s="74"/>
    </row>
    <row r="428" spans="5:18" ht="15.75" customHeight="1" x14ac:dyDescent="0.3">
      <c r="E428" s="74"/>
      <c r="F428" s="83"/>
      <c r="H428" s="74"/>
      <c r="I428" s="79"/>
      <c r="J428" s="74"/>
      <c r="K428" s="74"/>
      <c r="L428" s="79"/>
      <c r="M428" s="74"/>
      <c r="N428" s="74"/>
      <c r="O428" s="74"/>
      <c r="P428" s="80"/>
      <c r="Q428" s="81"/>
      <c r="R428" s="74"/>
    </row>
    <row r="429" spans="5:18" ht="15.75" customHeight="1" x14ac:dyDescent="0.3">
      <c r="E429" s="74"/>
      <c r="F429" s="83"/>
      <c r="H429" s="74"/>
      <c r="I429" s="79"/>
      <c r="J429" s="74"/>
      <c r="K429" s="74"/>
      <c r="L429" s="79"/>
      <c r="M429" s="74"/>
      <c r="N429" s="74"/>
      <c r="O429" s="74"/>
      <c r="P429" s="80"/>
      <c r="Q429" s="81"/>
      <c r="R429" s="74"/>
    </row>
    <row r="430" spans="5:18" ht="15.75" customHeight="1" x14ac:dyDescent="0.3">
      <c r="E430" s="74"/>
      <c r="F430" s="83"/>
      <c r="H430" s="74"/>
      <c r="I430" s="79"/>
      <c r="J430" s="74"/>
      <c r="K430" s="74"/>
      <c r="L430" s="79"/>
      <c r="M430" s="74"/>
      <c r="N430" s="74"/>
      <c r="O430" s="74"/>
      <c r="P430" s="80"/>
      <c r="Q430" s="81"/>
      <c r="R430" s="74"/>
    </row>
    <row r="431" spans="5:18" ht="15.75" customHeight="1" x14ac:dyDescent="0.3">
      <c r="E431" s="74"/>
      <c r="F431" s="83"/>
      <c r="H431" s="74"/>
      <c r="I431" s="79"/>
      <c r="J431" s="74"/>
      <c r="K431" s="74"/>
      <c r="L431" s="79"/>
      <c r="M431" s="74"/>
      <c r="N431" s="74"/>
      <c r="O431" s="74"/>
      <c r="P431" s="80"/>
      <c r="Q431" s="81"/>
      <c r="R431" s="74"/>
    </row>
    <row r="432" spans="5:18" ht="15.75" customHeight="1" x14ac:dyDescent="0.3">
      <c r="E432" s="74"/>
      <c r="F432" s="83"/>
      <c r="H432" s="74"/>
      <c r="I432" s="79"/>
      <c r="J432" s="74"/>
      <c r="K432" s="74"/>
      <c r="L432" s="79"/>
      <c r="M432" s="74"/>
      <c r="N432" s="74"/>
      <c r="O432" s="74"/>
      <c r="P432" s="80"/>
      <c r="Q432" s="81"/>
      <c r="R432" s="74"/>
    </row>
    <row r="433" spans="5:18" ht="15.75" customHeight="1" x14ac:dyDescent="0.3">
      <c r="E433" s="74"/>
      <c r="F433" s="83"/>
      <c r="H433" s="74"/>
      <c r="I433" s="79"/>
      <c r="J433" s="74"/>
      <c r="K433" s="74"/>
      <c r="L433" s="79"/>
      <c r="M433" s="74"/>
      <c r="N433" s="74"/>
      <c r="O433" s="74"/>
      <c r="P433" s="80"/>
      <c r="Q433" s="81"/>
      <c r="R433" s="74"/>
    </row>
    <row r="434" spans="5:18" ht="15.75" customHeight="1" x14ac:dyDescent="0.3">
      <c r="E434" s="74"/>
      <c r="F434" s="83"/>
      <c r="H434" s="74"/>
      <c r="I434" s="79"/>
      <c r="J434" s="74"/>
      <c r="K434" s="74"/>
      <c r="L434" s="79"/>
      <c r="M434" s="74"/>
      <c r="N434" s="74"/>
      <c r="O434" s="74"/>
      <c r="P434" s="80"/>
      <c r="Q434" s="81"/>
      <c r="R434" s="74"/>
    </row>
    <row r="435" spans="5:18" ht="15.75" customHeight="1" x14ac:dyDescent="0.3">
      <c r="E435" s="74"/>
      <c r="F435" s="83"/>
      <c r="H435" s="74"/>
      <c r="I435" s="79"/>
      <c r="J435" s="74"/>
      <c r="K435" s="74"/>
      <c r="L435" s="79"/>
      <c r="M435" s="74"/>
      <c r="N435" s="74"/>
      <c r="O435" s="74"/>
      <c r="P435" s="80"/>
      <c r="Q435" s="81"/>
      <c r="R435" s="74"/>
    </row>
    <row r="436" spans="5:18" ht="15.75" customHeight="1" x14ac:dyDescent="0.3">
      <c r="E436" s="74"/>
      <c r="F436" s="83"/>
      <c r="H436" s="74"/>
      <c r="I436" s="79"/>
      <c r="J436" s="74"/>
      <c r="K436" s="74"/>
      <c r="L436" s="79"/>
      <c r="M436" s="74"/>
      <c r="N436" s="74"/>
      <c r="O436" s="74"/>
      <c r="P436" s="80"/>
      <c r="Q436" s="81"/>
      <c r="R436" s="74"/>
    </row>
    <row r="437" spans="5:18" ht="15.75" customHeight="1" x14ac:dyDescent="0.3">
      <c r="E437" s="74"/>
      <c r="F437" s="83"/>
      <c r="H437" s="74"/>
      <c r="I437" s="79"/>
      <c r="J437" s="74"/>
      <c r="K437" s="74"/>
      <c r="L437" s="79"/>
      <c r="M437" s="74"/>
      <c r="N437" s="74"/>
      <c r="O437" s="74"/>
      <c r="P437" s="80"/>
      <c r="Q437" s="81"/>
      <c r="R437" s="74"/>
    </row>
    <row r="438" spans="5:18" ht="15.75" customHeight="1" x14ac:dyDescent="0.3">
      <c r="E438" s="74"/>
      <c r="F438" s="83"/>
      <c r="H438" s="74"/>
      <c r="I438" s="79"/>
      <c r="J438" s="74"/>
      <c r="K438" s="74"/>
      <c r="L438" s="79"/>
      <c r="M438" s="74"/>
      <c r="N438" s="74"/>
      <c r="O438" s="74"/>
      <c r="P438" s="80"/>
      <c r="Q438" s="81"/>
      <c r="R438" s="74"/>
    </row>
    <row r="439" spans="5:18" ht="15.75" customHeight="1" x14ac:dyDescent="0.3">
      <c r="E439" s="74"/>
      <c r="F439" s="83"/>
      <c r="H439" s="74"/>
      <c r="I439" s="79"/>
      <c r="J439" s="74"/>
      <c r="K439" s="74"/>
      <c r="L439" s="79"/>
      <c r="M439" s="74"/>
      <c r="N439" s="74"/>
      <c r="O439" s="74"/>
      <c r="P439" s="80"/>
      <c r="Q439" s="81"/>
      <c r="R439" s="74"/>
    </row>
    <row r="440" spans="5:18" ht="15.75" customHeight="1" x14ac:dyDescent="0.3">
      <c r="E440" s="74"/>
      <c r="F440" s="83"/>
      <c r="H440" s="74"/>
      <c r="I440" s="79"/>
      <c r="J440" s="74"/>
      <c r="K440" s="74"/>
      <c r="L440" s="79"/>
      <c r="M440" s="74"/>
      <c r="N440" s="74"/>
      <c r="O440" s="74"/>
      <c r="P440" s="80"/>
      <c r="Q440" s="81"/>
      <c r="R440" s="74"/>
    </row>
    <row r="441" spans="5:18" ht="15.75" customHeight="1" x14ac:dyDescent="0.3">
      <c r="E441" s="74"/>
      <c r="F441" s="83"/>
      <c r="H441" s="74"/>
      <c r="I441" s="79"/>
      <c r="J441" s="74"/>
      <c r="K441" s="74"/>
      <c r="L441" s="79"/>
      <c r="M441" s="74"/>
      <c r="N441" s="74"/>
      <c r="O441" s="74"/>
      <c r="P441" s="80"/>
      <c r="Q441" s="81"/>
      <c r="R441" s="74"/>
    </row>
    <row r="442" spans="5:18" ht="15.75" customHeight="1" x14ac:dyDescent="0.3">
      <c r="E442" s="74"/>
      <c r="F442" s="83"/>
      <c r="H442" s="74"/>
      <c r="I442" s="79"/>
      <c r="J442" s="74"/>
      <c r="K442" s="74"/>
      <c r="L442" s="79"/>
      <c r="M442" s="74"/>
      <c r="N442" s="74"/>
      <c r="O442" s="74"/>
      <c r="P442" s="80"/>
      <c r="Q442" s="81"/>
      <c r="R442" s="74"/>
    </row>
    <row r="443" spans="5:18" ht="15.75" customHeight="1" x14ac:dyDescent="0.3">
      <c r="E443" s="74"/>
      <c r="F443" s="83"/>
      <c r="H443" s="74"/>
      <c r="I443" s="79"/>
      <c r="J443" s="74"/>
      <c r="K443" s="74"/>
      <c r="L443" s="79"/>
      <c r="M443" s="74"/>
      <c r="N443" s="74"/>
      <c r="O443" s="74"/>
      <c r="P443" s="80"/>
      <c r="Q443" s="81"/>
      <c r="R443" s="74"/>
    </row>
    <row r="444" spans="5:18" ht="15.75" customHeight="1" x14ac:dyDescent="0.3">
      <c r="E444" s="74"/>
      <c r="F444" s="83"/>
      <c r="H444" s="74"/>
      <c r="I444" s="79"/>
      <c r="J444" s="74"/>
      <c r="K444" s="74"/>
      <c r="L444" s="79"/>
      <c r="M444" s="74"/>
      <c r="N444" s="74"/>
      <c r="O444" s="74"/>
      <c r="P444" s="80"/>
      <c r="Q444" s="81"/>
      <c r="R444" s="74"/>
    </row>
    <row r="445" spans="5:18" ht="15.75" customHeight="1" x14ac:dyDescent="0.3">
      <c r="E445" s="74"/>
      <c r="F445" s="83"/>
      <c r="H445" s="74"/>
      <c r="I445" s="79"/>
      <c r="J445" s="74"/>
      <c r="K445" s="74"/>
      <c r="L445" s="79"/>
      <c r="M445" s="74"/>
      <c r="N445" s="74"/>
      <c r="O445" s="74"/>
      <c r="P445" s="80"/>
      <c r="Q445" s="81"/>
      <c r="R445" s="74"/>
    </row>
    <row r="446" spans="5:18" ht="15.75" customHeight="1" x14ac:dyDescent="0.3">
      <c r="E446" s="74"/>
      <c r="F446" s="83"/>
      <c r="H446" s="74"/>
      <c r="I446" s="79"/>
      <c r="J446" s="74"/>
      <c r="K446" s="74"/>
      <c r="L446" s="79"/>
      <c r="M446" s="74"/>
      <c r="N446" s="74"/>
      <c r="O446" s="74"/>
      <c r="P446" s="80"/>
      <c r="Q446" s="81"/>
      <c r="R446" s="74"/>
    </row>
    <row r="447" spans="5:18" ht="15.75" customHeight="1" x14ac:dyDescent="0.3">
      <c r="E447" s="74"/>
      <c r="F447" s="83"/>
      <c r="H447" s="74"/>
      <c r="I447" s="79"/>
      <c r="J447" s="74"/>
      <c r="K447" s="74"/>
      <c r="L447" s="79"/>
      <c r="M447" s="74"/>
      <c r="N447" s="74"/>
      <c r="O447" s="74"/>
      <c r="P447" s="80"/>
      <c r="Q447" s="81"/>
      <c r="R447" s="74"/>
    </row>
    <row r="448" spans="5:18" ht="15.75" customHeight="1" x14ac:dyDescent="0.3">
      <c r="E448" s="74"/>
      <c r="F448" s="83"/>
      <c r="H448" s="74"/>
      <c r="I448" s="79"/>
      <c r="J448" s="74"/>
      <c r="K448" s="74"/>
      <c r="L448" s="79"/>
      <c r="M448" s="74"/>
      <c r="N448" s="74"/>
      <c r="O448" s="74"/>
      <c r="P448" s="80"/>
      <c r="Q448" s="81"/>
      <c r="R448" s="74"/>
    </row>
    <row r="449" spans="5:18" ht="15.75" customHeight="1" x14ac:dyDescent="0.3">
      <c r="E449" s="74"/>
      <c r="F449" s="83"/>
      <c r="H449" s="74"/>
      <c r="I449" s="79"/>
      <c r="J449" s="74"/>
      <c r="K449" s="74"/>
      <c r="L449" s="79"/>
      <c r="M449" s="74"/>
      <c r="N449" s="74"/>
      <c r="O449" s="74"/>
      <c r="P449" s="80"/>
      <c r="Q449" s="81"/>
      <c r="R449" s="74"/>
    </row>
    <row r="450" spans="5:18" ht="15.75" customHeight="1" x14ac:dyDescent="0.3">
      <c r="E450" s="74"/>
      <c r="F450" s="83"/>
      <c r="H450" s="74"/>
      <c r="I450" s="79"/>
      <c r="J450" s="74"/>
      <c r="K450" s="74"/>
      <c r="L450" s="79"/>
      <c r="M450" s="74"/>
      <c r="N450" s="74"/>
      <c r="O450" s="74"/>
      <c r="P450" s="80"/>
      <c r="Q450" s="81"/>
      <c r="R450" s="74"/>
    </row>
    <row r="451" spans="5:18" ht="15.75" customHeight="1" x14ac:dyDescent="0.3">
      <c r="E451" s="74"/>
      <c r="F451" s="83"/>
      <c r="H451" s="74"/>
      <c r="I451" s="79"/>
      <c r="J451" s="74"/>
      <c r="K451" s="74"/>
      <c r="L451" s="79"/>
      <c r="M451" s="74"/>
      <c r="N451" s="74"/>
      <c r="O451" s="74"/>
      <c r="P451" s="80"/>
      <c r="Q451" s="81"/>
      <c r="R451" s="74"/>
    </row>
    <row r="452" spans="5:18" ht="15.75" customHeight="1" x14ac:dyDescent="0.3">
      <c r="E452" s="74"/>
      <c r="F452" s="83"/>
      <c r="H452" s="74"/>
      <c r="I452" s="79"/>
      <c r="J452" s="74"/>
      <c r="K452" s="74"/>
      <c r="L452" s="79"/>
      <c r="M452" s="74"/>
      <c r="N452" s="74"/>
      <c r="O452" s="74"/>
      <c r="P452" s="80"/>
      <c r="Q452" s="81"/>
      <c r="R452" s="74"/>
    </row>
    <row r="453" spans="5:18" ht="15.75" customHeight="1" x14ac:dyDescent="0.3">
      <c r="E453" s="74"/>
      <c r="F453" s="83"/>
      <c r="H453" s="74"/>
      <c r="I453" s="79"/>
      <c r="J453" s="74"/>
      <c r="K453" s="74"/>
      <c r="L453" s="79"/>
      <c r="M453" s="74"/>
      <c r="N453" s="74"/>
      <c r="O453" s="74"/>
      <c r="P453" s="80"/>
      <c r="Q453" s="81"/>
      <c r="R453" s="74"/>
    </row>
    <row r="454" spans="5:18" ht="15.75" customHeight="1" x14ac:dyDescent="0.3">
      <c r="E454" s="74"/>
      <c r="F454" s="83"/>
      <c r="H454" s="74"/>
      <c r="I454" s="79"/>
      <c r="J454" s="74"/>
      <c r="K454" s="74"/>
      <c r="L454" s="79"/>
      <c r="M454" s="74"/>
      <c r="N454" s="74"/>
      <c r="O454" s="74"/>
      <c r="P454" s="80"/>
      <c r="Q454" s="81"/>
      <c r="R454" s="74"/>
    </row>
    <row r="455" spans="5:18" ht="15.75" customHeight="1" x14ac:dyDescent="0.3">
      <c r="E455" s="74"/>
      <c r="F455" s="83"/>
      <c r="H455" s="74"/>
      <c r="I455" s="79"/>
      <c r="J455" s="74"/>
      <c r="K455" s="74"/>
      <c r="L455" s="79"/>
      <c r="M455" s="74"/>
      <c r="N455" s="74"/>
      <c r="O455" s="74"/>
      <c r="P455" s="80"/>
      <c r="Q455" s="81"/>
      <c r="R455" s="74"/>
    </row>
    <row r="456" spans="5:18" ht="15.75" customHeight="1" x14ac:dyDescent="0.3">
      <c r="E456" s="74"/>
      <c r="F456" s="83"/>
      <c r="H456" s="74"/>
      <c r="I456" s="79"/>
      <c r="J456" s="74"/>
      <c r="K456" s="74"/>
      <c r="L456" s="79"/>
      <c r="M456" s="74"/>
      <c r="N456" s="74"/>
      <c r="O456" s="74"/>
      <c r="P456" s="80"/>
      <c r="Q456" s="81"/>
      <c r="R456" s="74"/>
    </row>
    <row r="457" spans="5:18" ht="15.75" customHeight="1" x14ac:dyDescent="0.3">
      <c r="E457" s="74"/>
      <c r="F457" s="83"/>
      <c r="H457" s="74"/>
      <c r="I457" s="79"/>
      <c r="J457" s="74"/>
      <c r="K457" s="74"/>
      <c r="L457" s="79"/>
      <c r="M457" s="74"/>
      <c r="N457" s="74"/>
      <c r="O457" s="74"/>
      <c r="P457" s="80"/>
      <c r="Q457" s="81"/>
      <c r="R457" s="74"/>
    </row>
    <row r="458" spans="5:18" ht="15.75" customHeight="1" x14ac:dyDescent="0.3">
      <c r="E458" s="74"/>
      <c r="F458" s="83"/>
      <c r="H458" s="74"/>
      <c r="I458" s="79"/>
      <c r="J458" s="74"/>
      <c r="K458" s="74"/>
      <c r="L458" s="79"/>
      <c r="M458" s="74"/>
      <c r="N458" s="74"/>
      <c r="O458" s="74"/>
      <c r="P458" s="80"/>
      <c r="Q458" s="81"/>
      <c r="R458" s="74"/>
    </row>
    <row r="459" spans="5:18" ht="15.75" customHeight="1" x14ac:dyDescent="0.3">
      <c r="E459" s="74"/>
      <c r="F459" s="83"/>
      <c r="H459" s="74"/>
      <c r="I459" s="79"/>
      <c r="J459" s="74"/>
      <c r="K459" s="74"/>
      <c r="L459" s="79"/>
      <c r="M459" s="74"/>
      <c r="N459" s="74"/>
      <c r="O459" s="74"/>
      <c r="P459" s="80"/>
      <c r="Q459" s="81"/>
      <c r="R459" s="74"/>
    </row>
    <row r="460" spans="5:18" ht="15.75" customHeight="1" x14ac:dyDescent="0.3">
      <c r="E460" s="74"/>
      <c r="F460" s="83"/>
      <c r="H460" s="74"/>
      <c r="I460" s="79"/>
      <c r="J460" s="74"/>
      <c r="K460" s="74"/>
      <c r="L460" s="79"/>
      <c r="M460" s="74"/>
      <c r="N460" s="74"/>
      <c r="O460" s="74"/>
      <c r="P460" s="80"/>
      <c r="Q460" s="81"/>
      <c r="R460" s="74"/>
    </row>
    <row r="461" spans="5:18" ht="15.75" customHeight="1" x14ac:dyDescent="0.3">
      <c r="E461" s="74"/>
      <c r="F461" s="83"/>
      <c r="H461" s="74"/>
      <c r="I461" s="79"/>
      <c r="J461" s="74"/>
      <c r="K461" s="74"/>
      <c r="L461" s="79"/>
      <c r="M461" s="74"/>
      <c r="N461" s="74"/>
      <c r="O461" s="74"/>
      <c r="P461" s="80"/>
      <c r="Q461" s="81"/>
      <c r="R461" s="74"/>
    </row>
    <row r="462" spans="5:18" ht="15.75" customHeight="1" x14ac:dyDescent="0.3">
      <c r="E462" s="74"/>
      <c r="F462" s="83"/>
      <c r="H462" s="74"/>
      <c r="I462" s="79"/>
      <c r="J462" s="74"/>
      <c r="K462" s="74"/>
      <c r="L462" s="79"/>
      <c r="M462" s="74"/>
      <c r="N462" s="74"/>
      <c r="O462" s="74"/>
      <c r="P462" s="80"/>
      <c r="Q462" s="81"/>
      <c r="R462" s="74"/>
    </row>
    <row r="463" spans="5:18" ht="15.75" customHeight="1" x14ac:dyDescent="0.3">
      <c r="E463" s="74"/>
      <c r="F463" s="83"/>
      <c r="H463" s="74"/>
      <c r="I463" s="79"/>
      <c r="J463" s="74"/>
      <c r="K463" s="74"/>
      <c r="L463" s="79"/>
      <c r="M463" s="74"/>
      <c r="N463" s="74"/>
      <c r="O463" s="74"/>
      <c r="P463" s="80"/>
      <c r="Q463" s="81"/>
      <c r="R463" s="74"/>
    </row>
    <row r="464" spans="5:18" ht="15.75" customHeight="1" x14ac:dyDescent="0.3">
      <c r="E464" s="74"/>
      <c r="F464" s="83"/>
      <c r="H464" s="74"/>
      <c r="I464" s="79"/>
      <c r="J464" s="74"/>
      <c r="K464" s="74"/>
      <c r="L464" s="79"/>
      <c r="M464" s="74"/>
      <c r="N464" s="74"/>
      <c r="O464" s="74"/>
      <c r="P464" s="80"/>
      <c r="Q464" s="81"/>
      <c r="R464" s="74"/>
    </row>
    <row r="465" spans="5:18" ht="15.75" customHeight="1" x14ac:dyDescent="0.3">
      <c r="E465" s="74"/>
      <c r="F465" s="83"/>
      <c r="H465" s="74"/>
      <c r="I465" s="79"/>
      <c r="J465" s="74"/>
      <c r="K465" s="74"/>
      <c r="L465" s="79"/>
      <c r="M465" s="74"/>
      <c r="N465" s="74"/>
      <c r="O465" s="74"/>
      <c r="P465" s="80"/>
      <c r="Q465" s="81"/>
      <c r="R465" s="74"/>
    </row>
    <row r="466" spans="5:18" ht="15.75" customHeight="1" x14ac:dyDescent="0.3">
      <c r="E466" s="74"/>
      <c r="F466" s="83"/>
      <c r="H466" s="74"/>
      <c r="I466" s="79"/>
      <c r="J466" s="74"/>
      <c r="K466" s="74"/>
      <c r="L466" s="79"/>
      <c r="M466" s="74"/>
      <c r="N466" s="74"/>
      <c r="O466" s="74"/>
      <c r="P466" s="80"/>
      <c r="Q466" s="81"/>
      <c r="R466" s="74"/>
    </row>
    <row r="467" spans="5:18" ht="15.75" customHeight="1" x14ac:dyDescent="0.3">
      <c r="E467" s="74"/>
      <c r="F467" s="83"/>
      <c r="H467" s="74"/>
      <c r="I467" s="79"/>
      <c r="J467" s="74"/>
      <c r="K467" s="74"/>
      <c r="L467" s="79"/>
      <c r="M467" s="74"/>
      <c r="N467" s="74"/>
      <c r="O467" s="74"/>
      <c r="P467" s="80"/>
      <c r="Q467" s="81"/>
      <c r="R467" s="74"/>
    </row>
    <row r="468" spans="5:18" ht="15.75" customHeight="1" x14ac:dyDescent="0.3">
      <c r="E468" s="74"/>
      <c r="F468" s="83"/>
      <c r="H468" s="74"/>
      <c r="I468" s="79"/>
      <c r="J468" s="74"/>
      <c r="K468" s="74"/>
      <c r="L468" s="79"/>
      <c r="M468" s="74"/>
      <c r="N468" s="74"/>
      <c r="O468" s="74"/>
      <c r="P468" s="80"/>
      <c r="Q468" s="81"/>
      <c r="R468" s="74"/>
    </row>
    <row r="469" spans="5:18" ht="15.75" customHeight="1" x14ac:dyDescent="0.3">
      <c r="E469" s="74"/>
      <c r="F469" s="83"/>
      <c r="H469" s="74"/>
      <c r="I469" s="79"/>
      <c r="J469" s="74"/>
      <c r="K469" s="74"/>
      <c r="L469" s="79"/>
      <c r="M469" s="74"/>
      <c r="N469" s="74"/>
      <c r="O469" s="74"/>
      <c r="P469" s="80"/>
      <c r="Q469" s="81"/>
      <c r="R469" s="74"/>
    </row>
    <row r="470" spans="5:18" ht="15.75" customHeight="1" x14ac:dyDescent="0.3">
      <c r="E470" s="74"/>
      <c r="F470" s="83"/>
      <c r="H470" s="74"/>
      <c r="I470" s="79"/>
      <c r="J470" s="74"/>
      <c r="K470" s="74"/>
      <c r="L470" s="79"/>
      <c r="M470" s="74"/>
      <c r="N470" s="74"/>
      <c r="O470" s="74"/>
      <c r="P470" s="80"/>
      <c r="Q470" s="81"/>
      <c r="R470" s="74"/>
    </row>
    <row r="471" spans="5:18" ht="15.75" customHeight="1" x14ac:dyDescent="0.3">
      <c r="E471" s="74"/>
      <c r="F471" s="83"/>
      <c r="H471" s="74"/>
      <c r="I471" s="79"/>
      <c r="J471" s="74"/>
      <c r="K471" s="74"/>
      <c r="L471" s="79"/>
      <c r="M471" s="74"/>
      <c r="N471" s="74"/>
      <c r="O471" s="74"/>
      <c r="P471" s="80"/>
      <c r="Q471" s="81"/>
      <c r="R471" s="74"/>
    </row>
    <row r="472" spans="5:18" ht="15.75" customHeight="1" x14ac:dyDescent="0.3">
      <c r="E472" s="74"/>
      <c r="F472" s="83"/>
      <c r="H472" s="74"/>
      <c r="I472" s="79"/>
      <c r="J472" s="74"/>
      <c r="K472" s="74"/>
      <c r="L472" s="79"/>
      <c r="M472" s="74"/>
      <c r="N472" s="74"/>
      <c r="O472" s="74"/>
      <c r="P472" s="80"/>
      <c r="Q472" s="81"/>
      <c r="R472" s="74"/>
    </row>
    <row r="473" spans="5:18" ht="15.75" customHeight="1" x14ac:dyDescent="0.3">
      <c r="E473" s="74"/>
      <c r="F473" s="83"/>
      <c r="H473" s="74"/>
      <c r="I473" s="79"/>
      <c r="J473" s="74"/>
      <c r="K473" s="74"/>
      <c r="L473" s="79"/>
      <c r="M473" s="74"/>
      <c r="N473" s="74"/>
      <c r="O473" s="74"/>
      <c r="P473" s="80"/>
      <c r="Q473" s="81"/>
      <c r="R473" s="74"/>
    </row>
    <row r="474" spans="5:18" ht="15.75" customHeight="1" x14ac:dyDescent="0.3">
      <c r="E474" s="74"/>
      <c r="F474" s="83"/>
      <c r="H474" s="74"/>
      <c r="I474" s="79"/>
      <c r="J474" s="74"/>
      <c r="K474" s="74"/>
      <c r="L474" s="79"/>
      <c r="M474" s="74"/>
      <c r="N474" s="74"/>
      <c r="O474" s="74"/>
      <c r="P474" s="80"/>
      <c r="Q474" s="81"/>
      <c r="R474" s="74"/>
    </row>
    <row r="475" spans="5:18" ht="15.75" customHeight="1" x14ac:dyDescent="0.3">
      <c r="E475" s="74"/>
      <c r="F475" s="83"/>
      <c r="H475" s="74"/>
      <c r="I475" s="79"/>
      <c r="J475" s="74"/>
      <c r="K475" s="74"/>
      <c r="L475" s="79"/>
      <c r="M475" s="74"/>
      <c r="N475" s="74"/>
      <c r="O475" s="74"/>
      <c r="P475" s="80"/>
      <c r="Q475" s="81"/>
      <c r="R475" s="74"/>
    </row>
    <row r="476" spans="5:18" ht="15.75" customHeight="1" x14ac:dyDescent="0.3">
      <c r="E476" s="74"/>
      <c r="F476" s="83"/>
      <c r="H476" s="74"/>
      <c r="I476" s="79"/>
      <c r="J476" s="74"/>
      <c r="K476" s="74"/>
      <c r="L476" s="79"/>
      <c r="M476" s="74"/>
      <c r="N476" s="74"/>
      <c r="O476" s="74"/>
      <c r="P476" s="80"/>
      <c r="Q476" s="81"/>
      <c r="R476" s="74"/>
    </row>
    <row r="477" spans="5:18" ht="15.75" customHeight="1" x14ac:dyDescent="0.3">
      <c r="E477" s="74"/>
      <c r="F477" s="83"/>
      <c r="H477" s="74"/>
      <c r="I477" s="79"/>
      <c r="J477" s="74"/>
      <c r="K477" s="74"/>
      <c r="L477" s="79"/>
      <c r="M477" s="74"/>
      <c r="N477" s="74"/>
      <c r="O477" s="74"/>
      <c r="P477" s="80"/>
      <c r="Q477" s="81"/>
      <c r="R477" s="74"/>
    </row>
    <row r="478" spans="5:18" ht="15.75" customHeight="1" x14ac:dyDescent="0.3">
      <c r="E478" s="74"/>
      <c r="F478" s="83"/>
      <c r="H478" s="74"/>
      <c r="I478" s="79"/>
      <c r="J478" s="74"/>
      <c r="K478" s="74"/>
      <c r="L478" s="79"/>
      <c r="M478" s="74"/>
      <c r="N478" s="74"/>
      <c r="O478" s="74"/>
      <c r="P478" s="80"/>
      <c r="Q478" s="81"/>
      <c r="R478" s="74"/>
    </row>
    <row r="479" spans="5:18" ht="15.75" customHeight="1" x14ac:dyDescent="0.3">
      <c r="E479" s="74"/>
      <c r="F479" s="83"/>
      <c r="H479" s="74"/>
      <c r="I479" s="79"/>
      <c r="J479" s="74"/>
      <c r="K479" s="74"/>
      <c r="L479" s="79"/>
      <c r="M479" s="74"/>
      <c r="N479" s="74"/>
      <c r="O479" s="74"/>
      <c r="P479" s="80"/>
      <c r="Q479" s="81"/>
      <c r="R479" s="74"/>
    </row>
    <row r="480" spans="5:18" ht="15.75" customHeight="1" x14ac:dyDescent="0.3">
      <c r="E480" s="74"/>
      <c r="F480" s="83"/>
      <c r="H480" s="74"/>
      <c r="I480" s="79"/>
      <c r="J480" s="74"/>
      <c r="K480" s="74"/>
      <c r="L480" s="79"/>
      <c r="M480" s="74"/>
      <c r="N480" s="74"/>
      <c r="O480" s="74"/>
      <c r="P480" s="80"/>
      <c r="Q480" s="81"/>
      <c r="R480" s="74"/>
    </row>
    <row r="481" spans="5:18" ht="15.75" customHeight="1" x14ac:dyDescent="0.3">
      <c r="E481" s="74"/>
      <c r="F481" s="83"/>
      <c r="H481" s="74"/>
      <c r="I481" s="79"/>
      <c r="J481" s="74"/>
      <c r="K481" s="74"/>
      <c r="L481" s="79"/>
      <c r="M481" s="74"/>
      <c r="N481" s="74"/>
      <c r="O481" s="74"/>
      <c r="P481" s="80"/>
      <c r="Q481" s="81"/>
      <c r="R481" s="74"/>
    </row>
    <row r="482" spans="5:18" ht="15.75" customHeight="1" x14ac:dyDescent="0.3">
      <c r="E482" s="74"/>
      <c r="F482" s="83"/>
      <c r="H482" s="74"/>
      <c r="I482" s="79"/>
      <c r="J482" s="74"/>
      <c r="K482" s="74"/>
      <c r="L482" s="79"/>
      <c r="M482" s="74"/>
      <c r="N482" s="74"/>
      <c r="O482" s="74"/>
      <c r="P482" s="80"/>
      <c r="Q482" s="81"/>
      <c r="R482" s="74"/>
    </row>
    <row r="483" spans="5:18" ht="15.75" customHeight="1" x14ac:dyDescent="0.3">
      <c r="E483" s="74"/>
      <c r="F483" s="83"/>
      <c r="H483" s="74"/>
      <c r="I483" s="79"/>
      <c r="J483" s="74"/>
      <c r="K483" s="74"/>
      <c r="L483" s="79"/>
      <c r="M483" s="74"/>
      <c r="N483" s="74"/>
      <c r="O483" s="74"/>
      <c r="P483" s="80"/>
      <c r="Q483" s="81"/>
      <c r="R483" s="74"/>
    </row>
    <row r="484" spans="5:18" ht="15.75" customHeight="1" x14ac:dyDescent="0.3">
      <c r="E484" s="74"/>
      <c r="F484" s="83"/>
      <c r="H484" s="74"/>
      <c r="I484" s="79"/>
      <c r="J484" s="74"/>
      <c r="K484" s="74"/>
      <c r="L484" s="79"/>
      <c r="M484" s="74"/>
      <c r="N484" s="74"/>
      <c r="O484" s="74"/>
      <c r="P484" s="80"/>
      <c r="Q484" s="81"/>
      <c r="R484" s="74"/>
    </row>
    <row r="485" spans="5:18" ht="15.75" customHeight="1" x14ac:dyDescent="0.3">
      <c r="E485" s="74"/>
      <c r="F485" s="83"/>
      <c r="H485" s="74"/>
      <c r="I485" s="79"/>
      <c r="J485" s="74"/>
      <c r="K485" s="74"/>
      <c r="L485" s="79"/>
      <c r="M485" s="74"/>
      <c r="N485" s="74"/>
      <c r="O485" s="74"/>
      <c r="P485" s="80"/>
      <c r="Q485" s="81"/>
      <c r="R485" s="74"/>
    </row>
    <row r="486" spans="5:18" ht="15.75" customHeight="1" x14ac:dyDescent="0.3">
      <c r="E486" s="74"/>
      <c r="F486" s="83"/>
      <c r="H486" s="74"/>
      <c r="I486" s="79"/>
      <c r="J486" s="74"/>
      <c r="K486" s="74"/>
      <c r="L486" s="79"/>
      <c r="M486" s="74"/>
      <c r="N486" s="74"/>
      <c r="O486" s="74"/>
      <c r="P486" s="80"/>
      <c r="Q486" s="81"/>
      <c r="R486" s="74"/>
    </row>
    <row r="487" spans="5:18" ht="15.75" customHeight="1" x14ac:dyDescent="0.3">
      <c r="E487" s="74"/>
      <c r="F487" s="83"/>
      <c r="H487" s="74"/>
      <c r="I487" s="79"/>
      <c r="J487" s="74"/>
      <c r="K487" s="74"/>
      <c r="L487" s="79"/>
      <c r="M487" s="74"/>
      <c r="N487" s="74"/>
      <c r="O487" s="74"/>
      <c r="P487" s="80"/>
      <c r="Q487" s="81"/>
      <c r="R487" s="74"/>
    </row>
    <row r="488" spans="5:18" ht="15.75" customHeight="1" x14ac:dyDescent="0.3">
      <c r="E488" s="74"/>
      <c r="F488" s="83"/>
      <c r="H488" s="74"/>
      <c r="I488" s="79"/>
      <c r="J488" s="74"/>
      <c r="K488" s="74"/>
      <c r="L488" s="79"/>
      <c r="M488" s="74"/>
      <c r="N488" s="74"/>
      <c r="O488" s="74"/>
      <c r="P488" s="80"/>
      <c r="Q488" s="81"/>
      <c r="R488" s="74"/>
    </row>
    <row r="489" spans="5:18" ht="15.75" customHeight="1" x14ac:dyDescent="0.3">
      <c r="E489" s="74"/>
      <c r="F489" s="83"/>
      <c r="H489" s="74"/>
      <c r="I489" s="79"/>
      <c r="J489" s="74"/>
      <c r="K489" s="74"/>
      <c r="L489" s="79"/>
      <c r="M489" s="74"/>
      <c r="N489" s="74"/>
      <c r="O489" s="74"/>
      <c r="P489" s="80"/>
      <c r="Q489" s="81"/>
      <c r="R489" s="74"/>
    </row>
    <row r="490" spans="5:18" ht="15.75" customHeight="1" x14ac:dyDescent="0.3">
      <c r="E490" s="74"/>
      <c r="F490" s="83"/>
      <c r="H490" s="74"/>
      <c r="I490" s="79"/>
      <c r="J490" s="74"/>
      <c r="K490" s="74"/>
      <c r="L490" s="79"/>
      <c r="M490" s="74"/>
      <c r="N490" s="74"/>
      <c r="O490" s="74"/>
      <c r="P490" s="80"/>
      <c r="Q490" s="81"/>
      <c r="R490" s="74"/>
    </row>
    <row r="491" spans="5:18" ht="15.75" customHeight="1" x14ac:dyDescent="0.3">
      <c r="E491" s="74"/>
      <c r="F491" s="83"/>
      <c r="H491" s="74"/>
      <c r="I491" s="79"/>
      <c r="J491" s="74"/>
      <c r="K491" s="74"/>
      <c r="L491" s="79"/>
      <c r="M491" s="74"/>
      <c r="N491" s="74"/>
      <c r="O491" s="74"/>
      <c r="P491" s="80"/>
      <c r="Q491" s="81"/>
      <c r="R491" s="74"/>
    </row>
    <row r="492" spans="5:18" ht="15.75" customHeight="1" x14ac:dyDescent="0.3">
      <c r="E492" s="74"/>
      <c r="F492" s="83"/>
      <c r="H492" s="74"/>
      <c r="I492" s="79"/>
      <c r="J492" s="74"/>
      <c r="K492" s="74"/>
      <c r="L492" s="79"/>
      <c r="M492" s="74"/>
      <c r="N492" s="74"/>
      <c r="O492" s="74"/>
      <c r="P492" s="80"/>
      <c r="Q492" s="81"/>
      <c r="R492" s="74"/>
    </row>
    <row r="493" spans="5:18" ht="15.75" customHeight="1" x14ac:dyDescent="0.3">
      <c r="E493" s="74"/>
      <c r="F493" s="83"/>
      <c r="H493" s="74"/>
      <c r="I493" s="79"/>
      <c r="J493" s="74"/>
      <c r="K493" s="74"/>
      <c r="L493" s="79"/>
      <c r="M493" s="74"/>
      <c r="N493" s="74"/>
      <c r="O493" s="74"/>
      <c r="P493" s="80"/>
      <c r="Q493" s="81"/>
      <c r="R493" s="74"/>
    </row>
    <row r="494" spans="5:18" ht="15.75" customHeight="1" x14ac:dyDescent="0.3">
      <c r="E494" s="74"/>
      <c r="F494" s="83"/>
      <c r="H494" s="74"/>
      <c r="I494" s="79"/>
      <c r="J494" s="74"/>
      <c r="K494" s="74"/>
      <c r="L494" s="79"/>
      <c r="M494" s="74"/>
      <c r="N494" s="74"/>
      <c r="O494" s="74"/>
      <c r="P494" s="80"/>
      <c r="Q494" s="81"/>
      <c r="R494" s="74"/>
    </row>
    <row r="495" spans="5:18" ht="15.75" customHeight="1" x14ac:dyDescent="0.3">
      <c r="E495" s="74"/>
      <c r="F495" s="83"/>
      <c r="H495" s="74"/>
      <c r="I495" s="79"/>
      <c r="J495" s="74"/>
      <c r="K495" s="74"/>
      <c r="L495" s="79"/>
      <c r="M495" s="74"/>
      <c r="N495" s="74"/>
      <c r="O495" s="74"/>
      <c r="P495" s="80"/>
      <c r="Q495" s="81"/>
      <c r="R495" s="74"/>
    </row>
    <row r="496" spans="5:18" ht="15.75" customHeight="1" x14ac:dyDescent="0.3">
      <c r="E496" s="74"/>
      <c r="F496" s="83"/>
      <c r="H496" s="74"/>
      <c r="I496" s="79"/>
      <c r="J496" s="74"/>
      <c r="K496" s="74"/>
      <c r="L496" s="79"/>
      <c r="M496" s="74"/>
      <c r="N496" s="74"/>
      <c r="O496" s="74"/>
      <c r="P496" s="80"/>
      <c r="Q496" s="81"/>
      <c r="R496" s="74"/>
    </row>
    <row r="497" spans="5:18" ht="15.75" customHeight="1" x14ac:dyDescent="0.3">
      <c r="E497" s="74"/>
      <c r="F497" s="83"/>
      <c r="H497" s="74"/>
      <c r="I497" s="79"/>
      <c r="J497" s="74"/>
      <c r="K497" s="74"/>
      <c r="L497" s="79"/>
      <c r="M497" s="74"/>
      <c r="N497" s="74"/>
      <c r="O497" s="74"/>
      <c r="P497" s="80"/>
      <c r="Q497" s="81"/>
      <c r="R497" s="74"/>
    </row>
    <row r="498" spans="5:18" ht="15.75" customHeight="1" x14ac:dyDescent="0.3">
      <c r="E498" s="74"/>
      <c r="F498" s="83"/>
      <c r="H498" s="74"/>
      <c r="I498" s="79"/>
      <c r="J498" s="74"/>
      <c r="K498" s="74"/>
      <c r="L498" s="79"/>
      <c r="M498" s="74"/>
      <c r="N498" s="74"/>
      <c r="O498" s="74"/>
      <c r="P498" s="80"/>
      <c r="Q498" s="81"/>
      <c r="R498" s="74"/>
    </row>
    <row r="499" spans="5:18" ht="15.75" customHeight="1" x14ac:dyDescent="0.3">
      <c r="E499" s="74"/>
      <c r="F499" s="83"/>
      <c r="H499" s="74"/>
      <c r="I499" s="79"/>
      <c r="J499" s="74"/>
      <c r="K499" s="74"/>
      <c r="L499" s="79"/>
      <c r="M499" s="74"/>
      <c r="N499" s="74"/>
      <c r="O499" s="74"/>
      <c r="P499" s="80"/>
      <c r="Q499" s="81"/>
      <c r="R499" s="74"/>
    </row>
    <row r="500" spans="5:18" ht="15.75" customHeight="1" x14ac:dyDescent="0.3">
      <c r="E500" s="74"/>
      <c r="F500" s="83"/>
      <c r="H500" s="74"/>
      <c r="I500" s="79"/>
      <c r="J500" s="74"/>
      <c r="K500" s="74"/>
      <c r="L500" s="79"/>
      <c r="M500" s="74"/>
      <c r="N500" s="74"/>
      <c r="O500" s="74"/>
      <c r="P500" s="80"/>
      <c r="Q500" s="81"/>
      <c r="R500" s="74"/>
    </row>
    <row r="501" spans="5:18" ht="15.75" customHeight="1" x14ac:dyDescent="0.3">
      <c r="E501" s="74"/>
      <c r="F501" s="83"/>
      <c r="H501" s="74"/>
      <c r="I501" s="79"/>
      <c r="J501" s="74"/>
      <c r="K501" s="74"/>
      <c r="L501" s="79"/>
      <c r="M501" s="74"/>
      <c r="N501" s="74"/>
      <c r="O501" s="74"/>
      <c r="P501" s="80"/>
      <c r="Q501" s="81"/>
      <c r="R501" s="74"/>
    </row>
    <row r="502" spans="5:18" ht="15.75" customHeight="1" x14ac:dyDescent="0.3">
      <c r="E502" s="74"/>
      <c r="F502" s="83"/>
      <c r="H502" s="74"/>
      <c r="I502" s="79"/>
      <c r="J502" s="74"/>
      <c r="K502" s="74"/>
      <c r="L502" s="79"/>
      <c r="M502" s="74"/>
      <c r="N502" s="74"/>
      <c r="O502" s="74"/>
      <c r="P502" s="80"/>
      <c r="Q502" s="81"/>
      <c r="R502" s="74"/>
    </row>
    <row r="503" spans="5:18" ht="15.75" customHeight="1" x14ac:dyDescent="0.3">
      <c r="E503" s="74"/>
      <c r="F503" s="83"/>
      <c r="H503" s="74"/>
      <c r="I503" s="79"/>
      <c r="J503" s="74"/>
      <c r="K503" s="74"/>
      <c r="L503" s="79"/>
      <c r="M503" s="74"/>
      <c r="N503" s="74"/>
      <c r="O503" s="74"/>
      <c r="P503" s="80"/>
      <c r="Q503" s="81"/>
      <c r="R503" s="74"/>
    </row>
    <row r="504" spans="5:18" ht="15.75" customHeight="1" x14ac:dyDescent="0.3">
      <c r="E504" s="74"/>
      <c r="F504" s="83"/>
      <c r="H504" s="74"/>
      <c r="I504" s="79"/>
      <c r="J504" s="74"/>
      <c r="K504" s="74"/>
      <c r="L504" s="79"/>
      <c r="M504" s="74"/>
      <c r="N504" s="74"/>
      <c r="O504" s="74"/>
      <c r="P504" s="80"/>
      <c r="Q504" s="81"/>
      <c r="R504" s="74"/>
    </row>
    <row r="505" spans="5:18" ht="15.75" customHeight="1" x14ac:dyDescent="0.3">
      <c r="E505" s="74"/>
      <c r="F505" s="83"/>
      <c r="H505" s="74"/>
      <c r="I505" s="79"/>
      <c r="J505" s="74"/>
      <c r="K505" s="74"/>
      <c r="L505" s="79"/>
      <c r="M505" s="74"/>
      <c r="N505" s="74"/>
      <c r="O505" s="74"/>
      <c r="P505" s="80"/>
      <c r="Q505" s="81"/>
      <c r="R505" s="74"/>
    </row>
    <row r="506" spans="5:18" ht="15.75" customHeight="1" x14ac:dyDescent="0.3">
      <c r="E506" s="74"/>
      <c r="F506" s="83"/>
      <c r="H506" s="74"/>
      <c r="I506" s="79"/>
      <c r="J506" s="74"/>
      <c r="K506" s="74"/>
      <c r="L506" s="79"/>
      <c r="M506" s="74"/>
      <c r="N506" s="74"/>
      <c r="O506" s="74"/>
      <c r="P506" s="80"/>
      <c r="Q506" s="81"/>
      <c r="R506" s="74"/>
    </row>
    <row r="507" spans="5:18" ht="15.75" customHeight="1" x14ac:dyDescent="0.3">
      <c r="E507" s="74"/>
      <c r="F507" s="83"/>
      <c r="H507" s="74"/>
      <c r="I507" s="79"/>
      <c r="J507" s="74"/>
      <c r="K507" s="74"/>
      <c r="L507" s="79"/>
      <c r="M507" s="74"/>
      <c r="N507" s="74"/>
      <c r="O507" s="74"/>
      <c r="P507" s="80"/>
      <c r="Q507" s="81"/>
      <c r="R507" s="74"/>
    </row>
    <row r="508" spans="5:18" ht="15.75" customHeight="1" x14ac:dyDescent="0.3">
      <c r="E508" s="74"/>
      <c r="F508" s="83"/>
      <c r="H508" s="74"/>
      <c r="I508" s="79"/>
      <c r="J508" s="74"/>
      <c r="K508" s="74"/>
      <c r="L508" s="79"/>
      <c r="M508" s="74"/>
      <c r="N508" s="74"/>
      <c r="O508" s="74"/>
      <c r="P508" s="80"/>
      <c r="Q508" s="81"/>
      <c r="R508" s="74"/>
    </row>
    <row r="509" spans="5:18" ht="15.75" customHeight="1" x14ac:dyDescent="0.3">
      <c r="E509" s="74"/>
      <c r="F509" s="83"/>
      <c r="H509" s="74"/>
      <c r="I509" s="79"/>
      <c r="J509" s="74"/>
      <c r="K509" s="74"/>
      <c r="L509" s="79"/>
      <c r="M509" s="74"/>
      <c r="N509" s="74"/>
      <c r="O509" s="74"/>
      <c r="P509" s="80"/>
      <c r="Q509" s="81"/>
      <c r="R509" s="74"/>
    </row>
    <row r="510" spans="5:18" ht="15.75" customHeight="1" x14ac:dyDescent="0.3">
      <c r="E510" s="74"/>
      <c r="F510" s="83"/>
      <c r="H510" s="74"/>
      <c r="I510" s="79"/>
      <c r="J510" s="74"/>
      <c r="K510" s="74"/>
      <c r="L510" s="79"/>
      <c r="M510" s="74"/>
      <c r="N510" s="74"/>
      <c r="O510" s="74"/>
      <c r="P510" s="80"/>
      <c r="Q510" s="81"/>
      <c r="R510" s="74"/>
    </row>
    <row r="511" spans="5:18" ht="15.75" customHeight="1" x14ac:dyDescent="0.3">
      <c r="E511" s="74"/>
      <c r="F511" s="83"/>
      <c r="H511" s="74"/>
      <c r="I511" s="79"/>
      <c r="J511" s="74"/>
      <c r="K511" s="74"/>
      <c r="L511" s="79"/>
      <c r="M511" s="74"/>
      <c r="N511" s="74"/>
      <c r="O511" s="74"/>
      <c r="P511" s="80"/>
      <c r="Q511" s="81"/>
      <c r="R511" s="74"/>
    </row>
    <row r="512" spans="5:18" ht="15.75" customHeight="1" x14ac:dyDescent="0.3">
      <c r="E512" s="74"/>
      <c r="F512" s="83"/>
      <c r="H512" s="74"/>
      <c r="I512" s="79"/>
      <c r="J512" s="74"/>
      <c r="K512" s="74"/>
      <c r="L512" s="79"/>
      <c r="M512" s="74"/>
      <c r="N512" s="74"/>
      <c r="O512" s="74"/>
      <c r="P512" s="80"/>
      <c r="Q512" s="81"/>
      <c r="R512" s="74"/>
    </row>
    <row r="513" spans="5:18" ht="15.75" customHeight="1" x14ac:dyDescent="0.3">
      <c r="E513" s="74"/>
      <c r="F513" s="83"/>
      <c r="H513" s="74"/>
      <c r="I513" s="79"/>
      <c r="J513" s="74"/>
      <c r="K513" s="74"/>
      <c r="L513" s="79"/>
      <c r="M513" s="74"/>
      <c r="N513" s="74"/>
      <c r="O513" s="74"/>
      <c r="P513" s="80"/>
      <c r="Q513" s="81"/>
      <c r="R513" s="74"/>
    </row>
    <row r="514" spans="5:18" ht="15.75" customHeight="1" x14ac:dyDescent="0.3">
      <c r="E514" s="74"/>
      <c r="F514" s="83"/>
      <c r="H514" s="74"/>
      <c r="I514" s="79"/>
      <c r="J514" s="74"/>
      <c r="K514" s="74"/>
      <c r="L514" s="79"/>
      <c r="M514" s="74"/>
      <c r="N514" s="74"/>
      <c r="O514" s="74"/>
      <c r="P514" s="80"/>
      <c r="Q514" s="81"/>
      <c r="R514" s="74"/>
    </row>
    <row r="515" spans="5:18" ht="15.75" customHeight="1" x14ac:dyDescent="0.3">
      <c r="E515" s="74"/>
      <c r="F515" s="83"/>
      <c r="H515" s="74"/>
      <c r="I515" s="79"/>
      <c r="J515" s="74"/>
      <c r="K515" s="74"/>
      <c r="L515" s="79"/>
      <c r="M515" s="74"/>
      <c r="N515" s="74"/>
      <c r="O515" s="74"/>
      <c r="P515" s="80"/>
      <c r="Q515" s="81"/>
      <c r="R515" s="74"/>
    </row>
    <row r="516" spans="5:18" ht="15.75" customHeight="1" x14ac:dyDescent="0.3">
      <c r="E516" s="74"/>
      <c r="F516" s="83"/>
      <c r="H516" s="74"/>
      <c r="I516" s="79"/>
      <c r="J516" s="74"/>
      <c r="K516" s="74"/>
      <c r="L516" s="79"/>
      <c r="M516" s="74"/>
      <c r="N516" s="74"/>
      <c r="O516" s="74"/>
      <c r="P516" s="80"/>
      <c r="Q516" s="81"/>
      <c r="R516" s="74"/>
    </row>
    <row r="517" spans="5:18" ht="15.75" customHeight="1" x14ac:dyDescent="0.3">
      <c r="E517" s="74"/>
      <c r="F517" s="83"/>
      <c r="H517" s="74"/>
      <c r="I517" s="79"/>
      <c r="J517" s="74"/>
      <c r="K517" s="74"/>
      <c r="L517" s="79"/>
      <c r="M517" s="74"/>
      <c r="N517" s="74"/>
      <c r="O517" s="74"/>
      <c r="P517" s="80"/>
      <c r="Q517" s="81"/>
      <c r="R517" s="74"/>
    </row>
    <row r="518" spans="5:18" ht="15.75" customHeight="1" x14ac:dyDescent="0.3">
      <c r="E518" s="74"/>
      <c r="F518" s="83"/>
      <c r="H518" s="74"/>
      <c r="I518" s="79"/>
      <c r="J518" s="74"/>
      <c r="K518" s="74"/>
      <c r="L518" s="79"/>
      <c r="M518" s="74"/>
      <c r="N518" s="74"/>
      <c r="O518" s="74"/>
      <c r="P518" s="80"/>
      <c r="Q518" s="81"/>
      <c r="R518" s="74"/>
    </row>
    <row r="519" spans="5:18" ht="15.75" customHeight="1" x14ac:dyDescent="0.3">
      <c r="E519" s="74"/>
      <c r="F519" s="83"/>
      <c r="H519" s="74"/>
      <c r="I519" s="79"/>
      <c r="J519" s="74"/>
      <c r="K519" s="74"/>
      <c r="L519" s="79"/>
      <c r="M519" s="74"/>
      <c r="N519" s="74"/>
      <c r="O519" s="74"/>
      <c r="P519" s="80"/>
      <c r="Q519" s="81"/>
      <c r="R519" s="74"/>
    </row>
    <row r="520" spans="5:18" ht="15.75" customHeight="1" x14ac:dyDescent="0.3">
      <c r="E520" s="74"/>
      <c r="F520" s="83"/>
      <c r="H520" s="74"/>
      <c r="I520" s="79"/>
      <c r="J520" s="74"/>
      <c r="K520" s="74"/>
      <c r="L520" s="79"/>
      <c r="M520" s="74"/>
      <c r="N520" s="74"/>
      <c r="O520" s="74"/>
      <c r="P520" s="80"/>
      <c r="Q520" s="81"/>
      <c r="R520" s="74"/>
    </row>
    <row r="521" spans="5:18" ht="15.75" customHeight="1" x14ac:dyDescent="0.3">
      <c r="E521" s="74"/>
      <c r="F521" s="83"/>
      <c r="H521" s="74"/>
      <c r="I521" s="79"/>
      <c r="J521" s="74"/>
      <c r="K521" s="74"/>
      <c r="L521" s="79"/>
      <c r="M521" s="74"/>
      <c r="N521" s="74"/>
      <c r="O521" s="74"/>
      <c r="P521" s="80"/>
      <c r="Q521" s="81"/>
      <c r="R521" s="74"/>
    </row>
    <row r="522" spans="5:18" ht="15.75" customHeight="1" x14ac:dyDescent="0.3">
      <c r="E522" s="74"/>
      <c r="F522" s="83"/>
      <c r="H522" s="74"/>
      <c r="I522" s="79"/>
      <c r="J522" s="74"/>
      <c r="K522" s="74"/>
      <c r="L522" s="79"/>
      <c r="M522" s="74"/>
      <c r="N522" s="74"/>
      <c r="O522" s="74"/>
      <c r="P522" s="80"/>
      <c r="Q522" s="81"/>
      <c r="R522" s="74"/>
    </row>
    <row r="523" spans="5:18" ht="15.75" customHeight="1" x14ac:dyDescent="0.3">
      <c r="E523" s="74"/>
      <c r="F523" s="83"/>
      <c r="H523" s="74"/>
      <c r="I523" s="79"/>
      <c r="J523" s="74"/>
      <c r="K523" s="74"/>
      <c r="L523" s="79"/>
      <c r="M523" s="74"/>
      <c r="N523" s="74"/>
      <c r="O523" s="74"/>
      <c r="P523" s="80"/>
      <c r="Q523" s="81"/>
      <c r="R523" s="74"/>
    </row>
    <row r="524" spans="5:18" ht="15.75" customHeight="1" x14ac:dyDescent="0.3">
      <c r="E524" s="74"/>
      <c r="F524" s="83"/>
      <c r="H524" s="74"/>
      <c r="I524" s="79"/>
      <c r="J524" s="74"/>
      <c r="K524" s="74"/>
      <c r="L524" s="79"/>
      <c r="M524" s="74"/>
      <c r="N524" s="74"/>
      <c r="O524" s="74"/>
      <c r="P524" s="80"/>
      <c r="Q524" s="81"/>
      <c r="R524" s="74"/>
    </row>
    <row r="525" spans="5:18" ht="15.75" customHeight="1" x14ac:dyDescent="0.3">
      <c r="E525" s="74"/>
      <c r="F525" s="83"/>
      <c r="H525" s="74"/>
      <c r="I525" s="79"/>
      <c r="J525" s="74"/>
      <c r="K525" s="74"/>
      <c r="L525" s="79"/>
      <c r="M525" s="74"/>
      <c r="N525" s="74"/>
      <c r="O525" s="74"/>
      <c r="P525" s="80"/>
      <c r="Q525" s="81"/>
      <c r="R525" s="74"/>
    </row>
    <row r="526" spans="5:18" ht="15.75" customHeight="1" x14ac:dyDescent="0.3">
      <c r="E526" s="74"/>
      <c r="F526" s="83"/>
      <c r="H526" s="74"/>
      <c r="I526" s="79"/>
      <c r="J526" s="74"/>
      <c r="K526" s="74"/>
      <c r="L526" s="79"/>
      <c r="M526" s="74"/>
      <c r="N526" s="74"/>
      <c r="O526" s="74"/>
      <c r="P526" s="80"/>
      <c r="Q526" s="81"/>
      <c r="R526" s="74"/>
    </row>
    <row r="527" spans="5:18" ht="15.75" customHeight="1" x14ac:dyDescent="0.3">
      <c r="E527" s="74"/>
      <c r="F527" s="83"/>
      <c r="H527" s="74"/>
      <c r="I527" s="79"/>
      <c r="J527" s="74"/>
      <c r="K527" s="74"/>
      <c r="L527" s="79"/>
      <c r="M527" s="74"/>
      <c r="N527" s="74"/>
      <c r="O527" s="74"/>
      <c r="P527" s="80"/>
      <c r="Q527" s="81"/>
      <c r="R527" s="74"/>
    </row>
    <row r="528" spans="5:18" ht="15.75" customHeight="1" x14ac:dyDescent="0.3">
      <c r="E528" s="74"/>
      <c r="F528" s="83"/>
      <c r="H528" s="74"/>
      <c r="I528" s="79"/>
      <c r="J528" s="74"/>
      <c r="K528" s="74"/>
      <c r="L528" s="79"/>
      <c r="M528" s="74"/>
      <c r="N528" s="74"/>
      <c r="O528" s="74"/>
      <c r="P528" s="80"/>
      <c r="Q528" s="81"/>
      <c r="R528" s="74"/>
    </row>
    <row r="529" spans="5:18" ht="15.75" customHeight="1" x14ac:dyDescent="0.3">
      <c r="E529" s="74"/>
      <c r="F529" s="83"/>
      <c r="H529" s="74"/>
      <c r="I529" s="79"/>
      <c r="J529" s="74"/>
      <c r="K529" s="74"/>
      <c r="L529" s="79"/>
      <c r="M529" s="74"/>
      <c r="N529" s="74"/>
      <c r="O529" s="74"/>
      <c r="P529" s="80"/>
      <c r="Q529" s="81"/>
      <c r="R529" s="74"/>
    </row>
    <row r="530" spans="5:18" ht="15.75" customHeight="1" x14ac:dyDescent="0.3">
      <c r="E530" s="74"/>
      <c r="F530" s="83"/>
      <c r="H530" s="74"/>
      <c r="I530" s="79"/>
      <c r="J530" s="74"/>
      <c r="K530" s="74"/>
      <c r="L530" s="79"/>
      <c r="M530" s="74"/>
      <c r="N530" s="74"/>
      <c r="O530" s="74"/>
      <c r="P530" s="80"/>
      <c r="Q530" s="81"/>
      <c r="R530" s="74"/>
    </row>
    <row r="531" spans="5:18" ht="15.75" customHeight="1" x14ac:dyDescent="0.3">
      <c r="E531" s="74"/>
      <c r="F531" s="83"/>
      <c r="H531" s="74"/>
      <c r="I531" s="79"/>
      <c r="J531" s="74"/>
      <c r="K531" s="74"/>
      <c r="L531" s="79"/>
      <c r="M531" s="74"/>
      <c r="N531" s="74"/>
      <c r="O531" s="74"/>
      <c r="P531" s="80"/>
      <c r="Q531" s="81"/>
      <c r="R531" s="74"/>
    </row>
    <row r="532" spans="5:18" ht="15.75" customHeight="1" x14ac:dyDescent="0.3">
      <c r="E532" s="74"/>
      <c r="F532" s="83"/>
      <c r="H532" s="74"/>
      <c r="I532" s="79"/>
      <c r="J532" s="74"/>
      <c r="K532" s="74"/>
      <c r="L532" s="79"/>
      <c r="M532" s="74"/>
      <c r="N532" s="74"/>
      <c r="O532" s="74"/>
      <c r="P532" s="80"/>
      <c r="Q532" s="81"/>
      <c r="R532" s="74"/>
    </row>
    <row r="533" spans="5:18" ht="15.75" customHeight="1" x14ac:dyDescent="0.3">
      <c r="E533" s="74"/>
      <c r="F533" s="83"/>
      <c r="H533" s="74"/>
      <c r="I533" s="79"/>
      <c r="J533" s="74"/>
      <c r="K533" s="74"/>
      <c r="L533" s="79"/>
      <c r="M533" s="74"/>
      <c r="N533" s="74"/>
      <c r="O533" s="74"/>
      <c r="P533" s="80"/>
      <c r="Q533" s="81"/>
      <c r="R533" s="74"/>
    </row>
    <row r="534" spans="5:18" ht="15.75" customHeight="1" x14ac:dyDescent="0.3">
      <c r="E534" s="74"/>
      <c r="F534" s="83"/>
      <c r="H534" s="74"/>
      <c r="I534" s="79"/>
      <c r="J534" s="74"/>
      <c r="K534" s="74"/>
      <c r="L534" s="79"/>
      <c r="M534" s="74"/>
      <c r="N534" s="74"/>
      <c r="O534" s="74"/>
      <c r="P534" s="80"/>
      <c r="Q534" s="81"/>
      <c r="R534" s="74"/>
    </row>
    <row r="535" spans="5:18" ht="15.75" customHeight="1" x14ac:dyDescent="0.3">
      <c r="E535" s="74"/>
      <c r="F535" s="83"/>
      <c r="H535" s="74"/>
      <c r="I535" s="79"/>
      <c r="J535" s="74"/>
      <c r="K535" s="74"/>
      <c r="L535" s="79"/>
      <c r="M535" s="74"/>
      <c r="N535" s="74"/>
      <c r="O535" s="74"/>
      <c r="P535" s="80"/>
      <c r="Q535" s="81"/>
      <c r="R535" s="74"/>
    </row>
    <row r="536" spans="5:18" ht="15.75" customHeight="1" x14ac:dyDescent="0.3">
      <c r="E536" s="74"/>
      <c r="F536" s="83"/>
      <c r="H536" s="74"/>
      <c r="I536" s="79"/>
      <c r="J536" s="74"/>
      <c r="K536" s="74"/>
      <c r="L536" s="79"/>
      <c r="M536" s="74"/>
      <c r="N536" s="74"/>
      <c r="O536" s="74"/>
      <c r="P536" s="80"/>
      <c r="Q536" s="81"/>
      <c r="R536" s="74"/>
    </row>
    <row r="537" spans="5:18" ht="15.75" customHeight="1" x14ac:dyDescent="0.3">
      <c r="E537" s="74"/>
      <c r="F537" s="83"/>
      <c r="H537" s="74"/>
      <c r="I537" s="79"/>
      <c r="J537" s="74"/>
      <c r="K537" s="74"/>
      <c r="L537" s="79"/>
      <c r="M537" s="74"/>
      <c r="N537" s="74"/>
      <c r="O537" s="74"/>
      <c r="P537" s="80"/>
      <c r="Q537" s="81"/>
      <c r="R537" s="74"/>
    </row>
    <row r="538" spans="5:18" ht="15.75" customHeight="1" x14ac:dyDescent="0.3">
      <c r="E538" s="74"/>
      <c r="F538" s="83"/>
      <c r="H538" s="74"/>
      <c r="I538" s="79"/>
      <c r="J538" s="74"/>
      <c r="K538" s="74"/>
      <c r="L538" s="79"/>
      <c r="M538" s="74"/>
      <c r="N538" s="74"/>
      <c r="O538" s="74"/>
      <c r="P538" s="80"/>
      <c r="Q538" s="81"/>
      <c r="R538" s="74"/>
    </row>
    <row r="539" spans="5:18" ht="15.75" customHeight="1" x14ac:dyDescent="0.3">
      <c r="E539" s="74"/>
      <c r="F539" s="83"/>
      <c r="H539" s="74"/>
      <c r="I539" s="79"/>
      <c r="J539" s="74"/>
      <c r="K539" s="74"/>
      <c r="L539" s="79"/>
      <c r="M539" s="74"/>
      <c r="N539" s="74"/>
      <c r="O539" s="74"/>
      <c r="P539" s="80"/>
      <c r="Q539" s="81"/>
      <c r="R539" s="74"/>
    </row>
    <row r="540" spans="5:18" ht="15.75" customHeight="1" x14ac:dyDescent="0.3">
      <c r="E540" s="74"/>
      <c r="F540" s="83"/>
      <c r="H540" s="74"/>
      <c r="I540" s="79"/>
      <c r="J540" s="74"/>
      <c r="K540" s="74"/>
      <c r="L540" s="79"/>
      <c r="M540" s="74"/>
      <c r="N540" s="74"/>
      <c r="O540" s="74"/>
      <c r="P540" s="80"/>
      <c r="Q540" s="81"/>
      <c r="R540" s="74"/>
    </row>
    <row r="541" spans="5:18" ht="15.75" customHeight="1" x14ac:dyDescent="0.3">
      <c r="E541" s="74"/>
      <c r="F541" s="83"/>
      <c r="H541" s="74"/>
      <c r="I541" s="79"/>
      <c r="J541" s="74"/>
      <c r="K541" s="74"/>
      <c r="L541" s="79"/>
      <c r="M541" s="74"/>
      <c r="N541" s="74"/>
      <c r="O541" s="74"/>
      <c r="P541" s="80"/>
      <c r="Q541" s="81"/>
      <c r="R541" s="74"/>
    </row>
    <row r="542" spans="5:18" ht="15.75" customHeight="1" x14ac:dyDescent="0.3">
      <c r="E542" s="74"/>
      <c r="F542" s="83"/>
      <c r="H542" s="74"/>
      <c r="I542" s="79"/>
      <c r="J542" s="74"/>
      <c r="K542" s="74"/>
      <c r="L542" s="79"/>
      <c r="M542" s="74"/>
      <c r="N542" s="74"/>
      <c r="O542" s="74"/>
      <c r="P542" s="80"/>
      <c r="Q542" s="81"/>
      <c r="R542" s="74"/>
    </row>
    <row r="543" spans="5:18" ht="15.75" customHeight="1" x14ac:dyDescent="0.3">
      <c r="E543" s="74"/>
      <c r="F543" s="83"/>
      <c r="H543" s="74"/>
      <c r="I543" s="79"/>
      <c r="J543" s="74"/>
      <c r="K543" s="74"/>
      <c r="L543" s="79"/>
      <c r="M543" s="74"/>
      <c r="N543" s="74"/>
      <c r="O543" s="74"/>
      <c r="P543" s="80"/>
      <c r="Q543" s="81"/>
      <c r="R543" s="74"/>
    </row>
    <row r="544" spans="5:18" ht="15.75" customHeight="1" x14ac:dyDescent="0.3">
      <c r="E544" s="74"/>
      <c r="F544" s="83"/>
      <c r="H544" s="74"/>
      <c r="I544" s="79"/>
      <c r="J544" s="74"/>
      <c r="K544" s="74"/>
      <c r="L544" s="79"/>
      <c r="M544" s="74"/>
      <c r="N544" s="74"/>
      <c r="O544" s="74"/>
      <c r="P544" s="80"/>
      <c r="Q544" s="81"/>
      <c r="R544" s="74"/>
    </row>
    <row r="545" spans="5:18" ht="15.75" customHeight="1" x14ac:dyDescent="0.3">
      <c r="E545" s="74"/>
      <c r="F545" s="83"/>
      <c r="H545" s="74"/>
      <c r="I545" s="79"/>
      <c r="J545" s="74"/>
      <c r="K545" s="74"/>
      <c r="L545" s="79"/>
      <c r="M545" s="74"/>
      <c r="N545" s="74"/>
      <c r="O545" s="74"/>
      <c r="P545" s="80"/>
      <c r="Q545" s="81"/>
      <c r="R545" s="74"/>
    </row>
    <row r="546" spans="5:18" ht="15.75" customHeight="1" x14ac:dyDescent="0.3">
      <c r="E546" s="74"/>
      <c r="F546" s="83"/>
      <c r="H546" s="74"/>
      <c r="I546" s="79"/>
      <c r="J546" s="74"/>
      <c r="K546" s="74"/>
      <c r="L546" s="79"/>
      <c r="M546" s="74"/>
      <c r="N546" s="74"/>
      <c r="O546" s="74"/>
      <c r="P546" s="80"/>
      <c r="Q546" s="81"/>
      <c r="R546" s="74"/>
    </row>
    <row r="547" spans="5:18" ht="15.75" customHeight="1" x14ac:dyDescent="0.3">
      <c r="E547" s="74"/>
      <c r="F547" s="83"/>
      <c r="H547" s="74"/>
      <c r="I547" s="79"/>
      <c r="J547" s="74"/>
      <c r="K547" s="74"/>
      <c r="L547" s="79"/>
      <c r="M547" s="74"/>
      <c r="N547" s="74"/>
      <c r="O547" s="74"/>
      <c r="P547" s="80"/>
      <c r="Q547" s="81"/>
      <c r="R547" s="74"/>
    </row>
    <row r="548" spans="5:18" ht="15.75" customHeight="1" x14ac:dyDescent="0.3">
      <c r="E548" s="74"/>
      <c r="F548" s="83"/>
      <c r="H548" s="74"/>
      <c r="I548" s="79"/>
      <c r="J548" s="74"/>
      <c r="K548" s="74"/>
      <c r="L548" s="79"/>
      <c r="M548" s="74"/>
      <c r="N548" s="74"/>
      <c r="O548" s="74"/>
      <c r="P548" s="80"/>
      <c r="Q548" s="81"/>
      <c r="R548" s="74"/>
    </row>
    <row r="549" spans="5:18" ht="15.75" customHeight="1" x14ac:dyDescent="0.3">
      <c r="E549" s="74"/>
      <c r="F549" s="83"/>
      <c r="H549" s="74"/>
      <c r="I549" s="79"/>
      <c r="J549" s="74"/>
      <c r="K549" s="74"/>
      <c r="L549" s="79"/>
      <c r="M549" s="74"/>
      <c r="N549" s="74"/>
      <c r="O549" s="74"/>
      <c r="P549" s="80"/>
      <c r="Q549" s="81"/>
      <c r="R549" s="74"/>
    </row>
    <row r="550" spans="5:18" ht="15.75" customHeight="1" x14ac:dyDescent="0.3">
      <c r="E550" s="74"/>
      <c r="F550" s="83"/>
      <c r="H550" s="74"/>
      <c r="I550" s="79"/>
      <c r="J550" s="74"/>
      <c r="K550" s="74"/>
      <c r="L550" s="79"/>
      <c r="M550" s="74"/>
      <c r="N550" s="74"/>
      <c r="O550" s="74"/>
      <c r="P550" s="80"/>
      <c r="Q550" s="81"/>
      <c r="R550" s="74"/>
    </row>
    <row r="551" spans="5:18" ht="15.75" customHeight="1" x14ac:dyDescent="0.3">
      <c r="E551" s="74"/>
      <c r="F551" s="83"/>
      <c r="H551" s="74"/>
      <c r="I551" s="79"/>
      <c r="J551" s="74"/>
      <c r="K551" s="74"/>
      <c r="L551" s="79"/>
      <c r="M551" s="74"/>
      <c r="N551" s="74"/>
      <c r="O551" s="74"/>
      <c r="P551" s="80"/>
      <c r="Q551" s="81"/>
      <c r="R551" s="74"/>
    </row>
    <row r="552" spans="5:18" ht="15.75" customHeight="1" x14ac:dyDescent="0.3">
      <c r="E552" s="74"/>
      <c r="F552" s="83"/>
      <c r="H552" s="74"/>
      <c r="I552" s="79"/>
      <c r="J552" s="74"/>
      <c r="K552" s="74"/>
      <c r="L552" s="79"/>
      <c r="M552" s="74"/>
      <c r="N552" s="74"/>
      <c r="O552" s="74"/>
      <c r="P552" s="80"/>
      <c r="Q552" s="81"/>
      <c r="R552" s="74"/>
    </row>
    <row r="553" spans="5:18" ht="15.75" customHeight="1" x14ac:dyDescent="0.3">
      <c r="E553" s="74"/>
      <c r="F553" s="83"/>
      <c r="H553" s="74"/>
      <c r="I553" s="79"/>
      <c r="J553" s="74"/>
      <c r="K553" s="74"/>
      <c r="L553" s="79"/>
      <c r="M553" s="74"/>
      <c r="N553" s="74"/>
      <c r="O553" s="74"/>
      <c r="P553" s="80"/>
      <c r="Q553" s="81"/>
      <c r="R553" s="74"/>
    </row>
    <row r="554" spans="5:18" ht="15.75" customHeight="1" x14ac:dyDescent="0.3">
      <c r="E554" s="74"/>
      <c r="F554" s="83"/>
      <c r="H554" s="74"/>
      <c r="I554" s="79"/>
      <c r="J554" s="74"/>
      <c r="K554" s="74"/>
      <c r="L554" s="79"/>
      <c r="M554" s="74"/>
      <c r="N554" s="74"/>
      <c r="O554" s="74"/>
      <c r="P554" s="80"/>
      <c r="Q554" s="81"/>
      <c r="R554" s="74"/>
    </row>
    <row r="555" spans="5:18" ht="15.75" customHeight="1" x14ac:dyDescent="0.3">
      <c r="E555" s="74"/>
      <c r="F555" s="83"/>
      <c r="H555" s="74"/>
      <c r="I555" s="79"/>
      <c r="J555" s="74"/>
      <c r="K555" s="74"/>
      <c r="L555" s="79"/>
      <c r="M555" s="74"/>
      <c r="N555" s="74"/>
      <c r="O555" s="74"/>
      <c r="P555" s="80"/>
      <c r="Q555" s="81"/>
      <c r="R555" s="74"/>
    </row>
    <row r="556" spans="5:18" ht="15.75" customHeight="1" x14ac:dyDescent="0.3">
      <c r="E556" s="74"/>
      <c r="F556" s="83"/>
      <c r="H556" s="74"/>
      <c r="I556" s="79"/>
      <c r="J556" s="74"/>
      <c r="K556" s="74"/>
      <c r="L556" s="79"/>
      <c r="M556" s="74"/>
      <c r="N556" s="74"/>
      <c r="O556" s="74"/>
      <c r="P556" s="80"/>
      <c r="Q556" s="81"/>
      <c r="R556" s="74"/>
    </row>
    <row r="557" spans="5:18" ht="15.75" customHeight="1" x14ac:dyDescent="0.3">
      <c r="E557" s="74"/>
      <c r="F557" s="83"/>
      <c r="H557" s="74"/>
      <c r="I557" s="79"/>
      <c r="J557" s="74"/>
      <c r="K557" s="74"/>
      <c r="L557" s="79"/>
      <c r="M557" s="74"/>
      <c r="N557" s="74"/>
      <c r="O557" s="74"/>
      <c r="P557" s="80"/>
      <c r="Q557" s="81"/>
      <c r="R557" s="74"/>
    </row>
    <row r="558" spans="5:18" ht="15.75" customHeight="1" x14ac:dyDescent="0.3">
      <c r="E558" s="74"/>
      <c r="F558" s="83"/>
      <c r="H558" s="74"/>
      <c r="I558" s="79"/>
      <c r="J558" s="74"/>
      <c r="K558" s="74"/>
      <c r="L558" s="79"/>
      <c r="M558" s="74"/>
      <c r="N558" s="74"/>
      <c r="O558" s="74"/>
      <c r="P558" s="80"/>
      <c r="Q558" s="81"/>
      <c r="R558" s="74"/>
    </row>
    <row r="559" spans="5:18" ht="15.75" customHeight="1" x14ac:dyDescent="0.3">
      <c r="E559" s="74"/>
      <c r="F559" s="83"/>
      <c r="H559" s="74"/>
      <c r="I559" s="79"/>
      <c r="J559" s="74"/>
      <c r="K559" s="74"/>
      <c r="L559" s="79"/>
      <c r="M559" s="74"/>
      <c r="N559" s="74"/>
      <c r="O559" s="74"/>
      <c r="P559" s="80"/>
      <c r="Q559" s="81"/>
      <c r="R559" s="74"/>
    </row>
    <row r="560" spans="5:18" ht="15.75" customHeight="1" x14ac:dyDescent="0.3">
      <c r="E560" s="74"/>
      <c r="F560" s="83"/>
      <c r="H560" s="74"/>
      <c r="I560" s="79"/>
      <c r="J560" s="74"/>
      <c r="K560" s="74"/>
      <c r="L560" s="79"/>
      <c r="M560" s="74"/>
      <c r="N560" s="74"/>
      <c r="O560" s="74"/>
      <c r="P560" s="80"/>
      <c r="Q560" s="81"/>
      <c r="R560" s="74"/>
    </row>
    <row r="561" spans="5:18" ht="15.75" customHeight="1" x14ac:dyDescent="0.3">
      <c r="E561" s="74"/>
      <c r="F561" s="83"/>
      <c r="H561" s="74"/>
      <c r="I561" s="79"/>
      <c r="J561" s="74"/>
      <c r="K561" s="74"/>
      <c r="L561" s="79"/>
      <c r="M561" s="74"/>
      <c r="N561" s="74"/>
      <c r="O561" s="74"/>
      <c r="P561" s="80"/>
      <c r="Q561" s="81"/>
      <c r="R561" s="74"/>
    </row>
    <row r="562" spans="5:18" ht="15.75" customHeight="1" x14ac:dyDescent="0.3">
      <c r="E562" s="74"/>
      <c r="F562" s="83"/>
      <c r="H562" s="74"/>
      <c r="I562" s="79"/>
      <c r="J562" s="74"/>
      <c r="K562" s="74"/>
      <c r="L562" s="79"/>
      <c r="M562" s="74"/>
      <c r="N562" s="74"/>
      <c r="O562" s="74"/>
      <c r="P562" s="80"/>
      <c r="Q562" s="81"/>
      <c r="R562" s="74"/>
    </row>
    <row r="563" spans="5:18" ht="15.75" customHeight="1" x14ac:dyDescent="0.3">
      <c r="E563" s="74"/>
      <c r="F563" s="83"/>
      <c r="H563" s="74"/>
      <c r="I563" s="79"/>
      <c r="J563" s="74"/>
      <c r="K563" s="74"/>
      <c r="L563" s="79"/>
      <c r="M563" s="74"/>
      <c r="N563" s="74"/>
      <c r="O563" s="74"/>
      <c r="P563" s="80"/>
      <c r="Q563" s="81"/>
      <c r="R563" s="74"/>
    </row>
    <row r="564" spans="5:18" ht="15.75" customHeight="1" x14ac:dyDescent="0.3">
      <c r="E564" s="74"/>
      <c r="F564" s="83"/>
      <c r="H564" s="74"/>
      <c r="I564" s="79"/>
      <c r="J564" s="74"/>
      <c r="K564" s="74"/>
      <c r="L564" s="79"/>
      <c r="M564" s="74"/>
      <c r="N564" s="74"/>
      <c r="O564" s="74"/>
      <c r="P564" s="80"/>
      <c r="Q564" s="81"/>
      <c r="R564" s="74"/>
    </row>
    <row r="565" spans="5:18" ht="15.75" customHeight="1" x14ac:dyDescent="0.3">
      <c r="E565" s="74"/>
      <c r="F565" s="83"/>
      <c r="H565" s="74"/>
      <c r="I565" s="79"/>
      <c r="J565" s="74"/>
      <c r="K565" s="74"/>
      <c r="L565" s="79"/>
      <c r="M565" s="74"/>
      <c r="N565" s="74"/>
      <c r="O565" s="74"/>
      <c r="P565" s="80"/>
      <c r="Q565" s="81"/>
      <c r="R565" s="74"/>
    </row>
    <row r="566" spans="5:18" ht="15.75" customHeight="1" x14ac:dyDescent="0.3">
      <c r="E566" s="74"/>
      <c r="F566" s="83"/>
      <c r="H566" s="74"/>
      <c r="I566" s="79"/>
      <c r="J566" s="74"/>
      <c r="K566" s="74"/>
      <c r="L566" s="79"/>
      <c r="M566" s="74"/>
      <c r="N566" s="74"/>
      <c r="O566" s="74"/>
      <c r="P566" s="80"/>
      <c r="Q566" s="81"/>
      <c r="R566" s="74"/>
    </row>
    <row r="567" spans="5:18" ht="15.75" customHeight="1" x14ac:dyDescent="0.3">
      <c r="E567" s="74"/>
      <c r="F567" s="83"/>
      <c r="H567" s="74"/>
      <c r="I567" s="79"/>
      <c r="J567" s="74"/>
      <c r="K567" s="74"/>
      <c r="L567" s="79"/>
      <c r="M567" s="74"/>
      <c r="N567" s="74"/>
      <c r="O567" s="74"/>
      <c r="P567" s="80"/>
      <c r="Q567" s="81"/>
      <c r="R567" s="74"/>
    </row>
    <row r="568" spans="5:18" ht="15.75" customHeight="1" x14ac:dyDescent="0.3">
      <c r="E568" s="74"/>
      <c r="F568" s="83"/>
      <c r="H568" s="74"/>
      <c r="I568" s="79"/>
      <c r="J568" s="74"/>
      <c r="K568" s="74"/>
      <c r="L568" s="79"/>
      <c r="M568" s="74"/>
      <c r="N568" s="74"/>
      <c r="O568" s="74"/>
      <c r="P568" s="80"/>
      <c r="Q568" s="81"/>
      <c r="R568" s="74"/>
    </row>
    <row r="569" spans="5:18" ht="15.75" customHeight="1" x14ac:dyDescent="0.3">
      <c r="E569" s="74"/>
      <c r="F569" s="83"/>
      <c r="H569" s="74"/>
      <c r="I569" s="79"/>
      <c r="J569" s="74"/>
      <c r="K569" s="74"/>
      <c r="L569" s="79"/>
      <c r="M569" s="74"/>
      <c r="N569" s="74"/>
      <c r="O569" s="74"/>
      <c r="P569" s="80"/>
      <c r="Q569" s="81"/>
      <c r="R569" s="74"/>
    </row>
    <row r="570" spans="5:18" ht="15.75" customHeight="1" x14ac:dyDescent="0.3">
      <c r="E570" s="74"/>
      <c r="F570" s="83"/>
      <c r="H570" s="74"/>
      <c r="I570" s="79"/>
      <c r="J570" s="74"/>
      <c r="K570" s="74"/>
      <c r="L570" s="79"/>
      <c r="M570" s="74"/>
      <c r="N570" s="74"/>
      <c r="O570" s="74"/>
      <c r="P570" s="80"/>
      <c r="Q570" s="81"/>
      <c r="R570" s="74"/>
    </row>
    <row r="571" spans="5:18" ht="15.75" customHeight="1" x14ac:dyDescent="0.3">
      <c r="E571" s="74"/>
      <c r="F571" s="83"/>
      <c r="H571" s="74"/>
      <c r="I571" s="79"/>
      <c r="J571" s="74"/>
      <c r="K571" s="74"/>
      <c r="L571" s="79"/>
      <c r="M571" s="74"/>
      <c r="N571" s="74"/>
      <c r="O571" s="74"/>
      <c r="P571" s="80"/>
      <c r="Q571" s="81"/>
      <c r="R571" s="74"/>
    </row>
    <row r="572" spans="5:18" ht="15.75" customHeight="1" x14ac:dyDescent="0.3">
      <c r="E572" s="74"/>
      <c r="F572" s="83"/>
      <c r="H572" s="74"/>
      <c r="I572" s="79"/>
      <c r="J572" s="74"/>
      <c r="K572" s="74"/>
      <c r="L572" s="79"/>
      <c r="M572" s="74"/>
      <c r="N572" s="74"/>
      <c r="O572" s="74"/>
      <c r="P572" s="80"/>
      <c r="Q572" s="81"/>
      <c r="R572" s="74"/>
    </row>
    <row r="573" spans="5:18" ht="15.75" customHeight="1" x14ac:dyDescent="0.3">
      <c r="E573" s="74"/>
      <c r="F573" s="83"/>
      <c r="H573" s="74"/>
      <c r="I573" s="79"/>
      <c r="J573" s="74"/>
      <c r="K573" s="74"/>
      <c r="L573" s="79"/>
      <c r="M573" s="74"/>
      <c r="N573" s="74"/>
      <c r="O573" s="74"/>
      <c r="P573" s="80"/>
      <c r="Q573" s="81"/>
      <c r="R573" s="74"/>
    </row>
    <row r="574" spans="5:18" ht="15.75" customHeight="1" x14ac:dyDescent="0.3">
      <c r="E574" s="74"/>
      <c r="F574" s="83"/>
      <c r="H574" s="74"/>
      <c r="I574" s="79"/>
      <c r="J574" s="74"/>
      <c r="K574" s="74"/>
      <c r="L574" s="79"/>
      <c r="M574" s="74"/>
      <c r="N574" s="74"/>
      <c r="O574" s="74"/>
      <c r="P574" s="80"/>
      <c r="Q574" s="81"/>
      <c r="R574" s="74"/>
    </row>
    <row r="575" spans="5:18" ht="15.75" customHeight="1" x14ac:dyDescent="0.3">
      <c r="E575" s="74"/>
      <c r="F575" s="83"/>
      <c r="H575" s="74"/>
      <c r="I575" s="79"/>
      <c r="J575" s="74"/>
      <c r="K575" s="74"/>
      <c r="L575" s="79"/>
      <c r="M575" s="74"/>
      <c r="N575" s="74"/>
      <c r="O575" s="74"/>
      <c r="P575" s="80"/>
      <c r="Q575" s="81"/>
      <c r="R575" s="74"/>
    </row>
    <row r="576" spans="5:18" ht="15.75" customHeight="1" x14ac:dyDescent="0.3">
      <c r="E576" s="74"/>
      <c r="F576" s="83"/>
      <c r="H576" s="74"/>
      <c r="I576" s="79"/>
      <c r="J576" s="74"/>
      <c r="K576" s="74"/>
      <c r="L576" s="79"/>
      <c r="M576" s="74"/>
      <c r="N576" s="74"/>
      <c r="O576" s="74"/>
      <c r="P576" s="80"/>
      <c r="Q576" s="81"/>
      <c r="R576" s="74"/>
    </row>
    <row r="577" spans="5:18" ht="15.75" customHeight="1" x14ac:dyDescent="0.3">
      <c r="E577" s="74"/>
      <c r="F577" s="83"/>
      <c r="H577" s="74"/>
      <c r="I577" s="79"/>
      <c r="J577" s="74"/>
      <c r="K577" s="74"/>
      <c r="L577" s="79"/>
      <c r="M577" s="74"/>
      <c r="N577" s="74"/>
      <c r="O577" s="74"/>
      <c r="P577" s="80"/>
      <c r="Q577" s="81"/>
      <c r="R577" s="74"/>
    </row>
    <row r="578" spans="5:18" ht="15.75" customHeight="1" x14ac:dyDescent="0.3">
      <c r="E578" s="74"/>
      <c r="F578" s="83"/>
      <c r="H578" s="74"/>
      <c r="I578" s="79"/>
      <c r="J578" s="74"/>
      <c r="K578" s="74"/>
      <c r="L578" s="79"/>
      <c r="M578" s="74"/>
      <c r="N578" s="74"/>
      <c r="O578" s="74"/>
      <c r="P578" s="80"/>
      <c r="Q578" s="81"/>
      <c r="R578" s="74"/>
    </row>
    <row r="579" spans="5:18" ht="15.75" customHeight="1" x14ac:dyDescent="0.3">
      <c r="E579" s="74"/>
      <c r="F579" s="83"/>
      <c r="H579" s="74"/>
      <c r="I579" s="79"/>
      <c r="J579" s="74"/>
      <c r="K579" s="74"/>
      <c r="L579" s="79"/>
      <c r="M579" s="74"/>
      <c r="N579" s="74"/>
      <c r="O579" s="74"/>
      <c r="P579" s="80"/>
      <c r="Q579" s="81"/>
      <c r="R579" s="74"/>
    </row>
    <row r="580" spans="5:18" ht="15.75" customHeight="1" x14ac:dyDescent="0.3">
      <c r="E580" s="74"/>
      <c r="F580" s="83"/>
      <c r="H580" s="74"/>
      <c r="I580" s="79"/>
      <c r="J580" s="74"/>
      <c r="K580" s="74"/>
      <c r="L580" s="79"/>
      <c r="M580" s="74"/>
      <c r="N580" s="74"/>
      <c r="O580" s="74"/>
      <c r="P580" s="80"/>
      <c r="Q580" s="81"/>
      <c r="R580" s="74"/>
    </row>
    <row r="581" spans="5:18" ht="15.75" customHeight="1" x14ac:dyDescent="0.3">
      <c r="E581" s="74"/>
      <c r="F581" s="83"/>
      <c r="H581" s="74"/>
      <c r="I581" s="79"/>
      <c r="J581" s="74"/>
      <c r="K581" s="74"/>
      <c r="L581" s="79"/>
      <c r="M581" s="74"/>
      <c r="N581" s="74"/>
      <c r="O581" s="74"/>
      <c r="P581" s="80"/>
      <c r="Q581" s="81"/>
      <c r="R581" s="74"/>
    </row>
    <row r="582" spans="5:18" ht="15.75" customHeight="1" x14ac:dyDescent="0.3">
      <c r="E582" s="74"/>
      <c r="F582" s="83"/>
      <c r="H582" s="74"/>
      <c r="I582" s="79"/>
      <c r="J582" s="74"/>
      <c r="K582" s="74"/>
      <c r="L582" s="79"/>
      <c r="M582" s="74"/>
      <c r="N582" s="74"/>
      <c r="O582" s="74"/>
      <c r="P582" s="80"/>
      <c r="Q582" s="81"/>
      <c r="R582" s="74"/>
    </row>
    <row r="583" spans="5:18" ht="15.75" customHeight="1" x14ac:dyDescent="0.3">
      <c r="E583" s="74"/>
      <c r="F583" s="83"/>
      <c r="H583" s="74"/>
      <c r="I583" s="79"/>
      <c r="J583" s="74"/>
      <c r="K583" s="74"/>
      <c r="L583" s="79"/>
      <c r="M583" s="74"/>
      <c r="N583" s="74"/>
      <c r="O583" s="74"/>
      <c r="P583" s="80"/>
      <c r="Q583" s="81"/>
      <c r="R583" s="74"/>
    </row>
    <row r="584" spans="5:18" ht="15.75" customHeight="1" x14ac:dyDescent="0.3">
      <c r="E584" s="74"/>
      <c r="F584" s="83"/>
      <c r="H584" s="74"/>
      <c r="I584" s="79"/>
      <c r="J584" s="74"/>
      <c r="K584" s="74"/>
      <c r="L584" s="79"/>
      <c r="M584" s="74"/>
      <c r="N584" s="74"/>
      <c r="O584" s="74"/>
      <c r="P584" s="80"/>
      <c r="Q584" s="81"/>
      <c r="R584" s="74"/>
    </row>
    <row r="585" spans="5:18" ht="15.75" customHeight="1" x14ac:dyDescent="0.3">
      <c r="E585" s="74"/>
      <c r="F585" s="83"/>
      <c r="H585" s="74"/>
      <c r="I585" s="79"/>
      <c r="J585" s="74"/>
      <c r="K585" s="74"/>
      <c r="L585" s="79"/>
      <c r="M585" s="74"/>
      <c r="N585" s="74"/>
      <c r="O585" s="74"/>
      <c r="P585" s="80"/>
      <c r="Q585" s="81"/>
      <c r="R585" s="74"/>
    </row>
    <row r="586" spans="5:18" ht="15.75" customHeight="1" x14ac:dyDescent="0.3">
      <c r="E586" s="74"/>
      <c r="F586" s="83"/>
      <c r="H586" s="74"/>
      <c r="I586" s="79"/>
      <c r="J586" s="74"/>
      <c r="K586" s="74"/>
      <c r="L586" s="79"/>
      <c r="M586" s="74"/>
      <c r="N586" s="74"/>
      <c r="O586" s="74"/>
      <c r="P586" s="80"/>
      <c r="Q586" s="81"/>
      <c r="R586" s="74"/>
    </row>
    <row r="587" spans="5:18" ht="15.75" customHeight="1" x14ac:dyDescent="0.3">
      <c r="E587" s="74"/>
      <c r="F587" s="83"/>
      <c r="H587" s="74"/>
      <c r="I587" s="79"/>
      <c r="J587" s="74"/>
      <c r="K587" s="74"/>
      <c r="L587" s="79"/>
      <c r="M587" s="74"/>
      <c r="N587" s="74"/>
      <c r="O587" s="74"/>
      <c r="P587" s="80"/>
      <c r="Q587" s="81"/>
      <c r="R587" s="74"/>
    </row>
    <row r="588" spans="5:18" ht="15.75" customHeight="1" x14ac:dyDescent="0.3">
      <c r="E588" s="74"/>
      <c r="F588" s="83"/>
      <c r="H588" s="74"/>
      <c r="I588" s="79"/>
      <c r="J588" s="74"/>
      <c r="K588" s="74"/>
      <c r="L588" s="79"/>
      <c r="M588" s="74"/>
      <c r="N588" s="74"/>
      <c r="O588" s="74"/>
      <c r="P588" s="80"/>
      <c r="Q588" s="81"/>
      <c r="R588" s="74"/>
    </row>
    <row r="589" spans="5:18" ht="15.75" customHeight="1" x14ac:dyDescent="0.3">
      <c r="E589" s="74"/>
      <c r="F589" s="83"/>
      <c r="H589" s="74"/>
      <c r="I589" s="79"/>
      <c r="J589" s="74"/>
      <c r="K589" s="74"/>
      <c r="L589" s="79"/>
      <c r="M589" s="74"/>
      <c r="N589" s="74"/>
      <c r="O589" s="74"/>
      <c r="P589" s="80"/>
      <c r="Q589" s="81"/>
      <c r="R589" s="74"/>
    </row>
    <row r="590" spans="5:18" ht="15.75" customHeight="1" x14ac:dyDescent="0.3">
      <c r="E590" s="74"/>
      <c r="F590" s="83"/>
      <c r="H590" s="74"/>
      <c r="I590" s="79"/>
      <c r="J590" s="74"/>
      <c r="K590" s="74"/>
      <c r="L590" s="79"/>
      <c r="M590" s="74"/>
      <c r="N590" s="74"/>
      <c r="O590" s="74"/>
      <c r="P590" s="80"/>
      <c r="Q590" s="81"/>
      <c r="R590" s="74"/>
    </row>
    <row r="591" spans="5:18" ht="15.75" customHeight="1" x14ac:dyDescent="0.3">
      <c r="E591" s="74"/>
      <c r="F591" s="83"/>
      <c r="H591" s="74"/>
      <c r="I591" s="79"/>
      <c r="J591" s="74"/>
      <c r="K591" s="74"/>
      <c r="L591" s="79"/>
      <c r="M591" s="74"/>
      <c r="N591" s="74"/>
      <c r="O591" s="74"/>
      <c r="P591" s="80"/>
      <c r="Q591" s="81"/>
      <c r="R591" s="74"/>
    </row>
    <row r="592" spans="5:18" ht="15.75" customHeight="1" x14ac:dyDescent="0.3">
      <c r="E592" s="74"/>
      <c r="F592" s="83"/>
      <c r="H592" s="74"/>
      <c r="I592" s="79"/>
      <c r="J592" s="74"/>
      <c r="K592" s="74"/>
      <c r="L592" s="79"/>
      <c r="M592" s="74"/>
      <c r="N592" s="74"/>
      <c r="O592" s="74"/>
      <c r="P592" s="80"/>
      <c r="Q592" s="81"/>
      <c r="R592" s="74"/>
    </row>
    <row r="593" spans="5:18" ht="15.75" customHeight="1" x14ac:dyDescent="0.3">
      <c r="E593" s="74"/>
      <c r="F593" s="83"/>
      <c r="H593" s="74"/>
      <c r="I593" s="79"/>
      <c r="J593" s="74"/>
      <c r="K593" s="74"/>
      <c r="L593" s="79"/>
      <c r="M593" s="74"/>
      <c r="N593" s="74"/>
      <c r="O593" s="74"/>
      <c r="P593" s="80"/>
      <c r="Q593" s="81"/>
      <c r="R593" s="74"/>
    </row>
    <row r="594" spans="5:18" ht="15.75" customHeight="1" x14ac:dyDescent="0.3">
      <c r="E594" s="74"/>
      <c r="F594" s="83"/>
      <c r="H594" s="74"/>
      <c r="I594" s="79"/>
      <c r="J594" s="74"/>
      <c r="K594" s="74"/>
      <c r="L594" s="79"/>
      <c r="M594" s="74"/>
      <c r="N594" s="74"/>
      <c r="O594" s="74"/>
      <c r="P594" s="80"/>
      <c r="Q594" s="81"/>
      <c r="R594" s="74"/>
    </row>
    <row r="595" spans="5:18" ht="15.75" customHeight="1" x14ac:dyDescent="0.3">
      <c r="E595" s="74"/>
      <c r="F595" s="83"/>
      <c r="H595" s="74"/>
      <c r="I595" s="79"/>
      <c r="J595" s="74"/>
      <c r="K595" s="74"/>
      <c r="L595" s="79"/>
      <c r="M595" s="74"/>
      <c r="N595" s="74"/>
      <c r="O595" s="74"/>
      <c r="P595" s="80"/>
      <c r="Q595" s="81"/>
      <c r="R595" s="74"/>
    </row>
    <row r="596" spans="5:18" ht="15.75" customHeight="1" x14ac:dyDescent="0.3">
      <c r="E596" s="74"/>
      <c r="F596" s="83"/>
      <c r="H596" s="74"/>
      <c r="I596" s="79"/>
      <c r="J596" s="74"/>
      <c r="K596" s="74"/>
      <c r="L596" s="79"/>
      <c r="M596" s="74"/>
      <c r="N596" s="74"/>
      <c r="O596" s="74"/>
      <c r="P596" s="80"/>
      <c r="Q596" s="81"/>
      <c r="R596" s="74"/>
    </row>
    <row r="597" spans="5:18" ht="15.75" customHeight="1" x14ac:dyDescent="0.3">
      <c r="E597" s="74"/>
      <c r="F597" s="83"/>
      <c r="H597" s="74"/>
      <c r="I597" s="79"/>
      <c r="J597" s="74"/>
      <c r="K597" s="74"/>
      <c r="L597" s="79"/>
      <c r="M597" s="74"/>
      <c r="N597" s="74"/>
      <c r="O597" s="74"/>
      <c r="P597" s="80"/>
      <c r="Q597" s="81"/>
      <c r="R597" s="74"/>
    </row>
    <row r="598" spans="5:18" ht="15.75" customHeight="1" x14ac:dyDescent="0.3">
      <c r="E598" s="74"/>
      <c r="F598" s="83"/>
      <c r="H598" s="74"/>
      <c r="I598" s="79"/>
      <c r="J598" s="74"/>
      <c r="K598" s="74"/>
      <c r="L598" s="79"/>
      <c r="M598" s="74"/>
      <c r="N598" s="74"/>
      <c r="O598" s="74"/>
      <c r="P598" s="80"/>
      <c r="Q598" s="81"/>
      <c r="R598" s="74"/>
    </row>
    <row r="599" spans="5:18" ht="15.75" customHeight="1" x14ac:dyDescent="0.3">
      <c r="E599" s="74"/>
      <c r="F599" s="83"/>
      <c r="H599" s="74"/>
      <c r="I599" s="79"/>
      <c r="J599" s="74"/>
      <c r="K599" s="74"/>
      <c r="L599" s="79"/>
      <c r="M599" s="74"/>
      <c r="N599" s="74"/>
      <c r="O599" s="74"/>
      <c r="P599" s="80"/>
      <c r="Q599" s="81"/>
      <c r="R599" s="74"/>
    </row>
    <row r="600" spans="5:18" ht="15.75" customHeight="1" x14ac:dyDescent="0.3">
      <c r="E600" s="74"/>
      <c r="F600" s="83"/>
      <c r="H600" s="74"/>
      <c r="I600" s="79"/>
      <c r="J600" s="74"/>
      <c r="K600" s="74"/>
      <c r="L600" s="79"/>
      <c r="M600" s="74"/>
      <c r="N600" s="74"/>
      <c r="O600" s="74"/>
      <c r="P600" s="80"/>
      <c r="Q600" s="81"/>
      <c r="R600" s="74"/>
    </row>
    <row r="601" spans="5:18" ht="15.75" customHeight="1" x14ac:dyDescent="0.3">
      <c r="E601" s="74"/>
      <c r="F601" s="83"/>
      <c r="H601" s="74"/>
      <c r="I601" s="79"/>
      <c r="J601" s="74"/>
      <c r="K601" s="74"/>
      <c r="L601" s="79"/>
      <c r="M601" s="74"/>
      <c r="N601" s="74"/>
      <c r="O601" s="74"/>
      <c r="P601" s="80"/>
      <c r="Q601" s="81"/>
      <c r="R601" s="74"/>
    </row>
    <row r="602" spans="5:18" ht="15.75" customHeight="1" x14ac:dyDescent="0.3">
      <c r="E602" s="74"/>
      <c r="F602" s="83"/>
      <c r="H602" s="74"/>
      <c r="I602" s="79"/>
      <c r="J602" s="74"/>
      <c r="K602" s="74"/>
      <c r="L602" s="79"/>
      <c r="M602" s="74"/>
      <c r="N602" s="74"/>
      <c r="O602" s="74"/>
      <c r="P602" s="80"/>
      <c r="Q602" s="81"/>
      <c r="R602" s="74"/>
    </row>
    <row r="603" spans="5:18" ht="15.75" customHeight="1" x14ac:dyDescent="0.3">
      <c r="E603" s="74"/>
      <c r="F603" s="83"/>
      <c r="H603" s="74"/>
      <c r="I603" s="79"/>
      <c r="J603" s="74"/>
      <c r="K603" s="74"/>
      <c r="L603" s="79"/>
      <c r="M603" s="74"/>
      <c r="N603" s="74"/>
      <c r="O603" s="74"/>
      <c r="P603" s="80"/>
      <c r="Q603" s="81"/>
      <c r="R603" s="74"/>
    </row>
    <row r="604" spans="5:18" ht="15.75" customHeight="1" x14ac:dyDescent="0.3">
      <c r="E604" s="74"/>
      <c r="F604" s="83"/>
      <c r="H604" s="74"/>
      <c r="I604" s="79"/>
      <c r="J604" s="74"/>
      <c r="K604" s="74"/>
      <c r="L604" s="79"/>
      <c r="M604" s="74"/>
      <c r="N604" s="74"/>
      <c r="O604" s="74"/>
      <c r="P604" s="80"/>
      <c r="Q604" s="81"/>
      <c r="R604" s="74"/>
    </row>
    <row r="605" spans="5:18" ht="15.75" customHeight="1" x14ac:dyDescent="0.3">
      <c r="E605" s="74"/>
      <c r="F605" s="83"/>
      <c r="H605" s="74"/>
      <c r="I605" s="79"/>
      <c r="J605" s="74"/>
      <c r="K605" s="74"/>
      <c r="L605" s="79"/>
      <c r="M605" s="74"/>
      <c r="N605" s="74"/>
      <c r="O605" s="74"/>
      <c r="P605" s="80"/>
      <c r="Q605" s="81"/>
      <c r="R605" s="74"/>
    </row>
    <row r="606" spans="5:18" ht="15.75" customHeight="1" x14ac:dyDescent="0.3">
      <c r="E606" s="74"/>
      <c r="F606" s="83"/>
      <c r="H606" s="74"/>
      <c r="I606" s="79"/>
      <c r="J606" s="74"/>
      <c r="K606" s="74"/>
      <c r="L606" s="79"/>
      <c r="M606" s="74"/>
      <c r="N606" s="74"/>
      <c r="O606" s="74"/>
      <c r="P606" s="80"/>
      <c r="Q606" s="81"/>
      <c r="R606" s="74"/>
    </row>
    <row r="607" spans="5:18" ht="15.75" customHeight="1" x14ac:dyDescent="0.3">
      <c r="E607" s="74"/>
      <c r="F607" s="83"/>
      <c r="H607" s="74"/>
      <c r="I607" s="79"/>
      <c r="J607" s="74"/>
      <c r="K607" s="74"/>
      <c r="L607" s="79"/>
      <c r="M607" s="74"/>
      <c r="N607" s="74"/>
      <c r="O607" s="74"/>
      <c r="P607" s="80"/>
      <c r="Q607" s="81"/>
      <c r="R607" s="74"/>
    </row>
    <row r="608" spans="5:18" ht="15.75" customHeight="1" x14ac:dyDescent="0.3">
      <c r="E608" s="74"/>
      <c r="F608" s="83"/>
      <c r="H608" s="74"/>
      <c r="I608" s="79"/>
      <c r="J608" s="74"/>
      <c r="K608" s="74"/>
      <c r="L608" s="79"/>
      <c r="M608" s="74"/>
      <c r="N608" s="74"/>
      <c r="O608" s="74"/>
      <c r="P608" s="80"/>
      <c r="Q608" s="81"/>
      <c r="R608" s="74"/>
    </row>
    <row r="609" spans="5:18" ht="15.75" customHeight="1" x14ac:dyDescent="0.3">
      <c r="E609" s="74"/>
      <c r="F609" s="83"/>
      <c r="H609" s="74"/>
      <c r="I609" s="79"/>
      <c r="J609" s="74"/>
      <c r="K609" s="74"/>
      <c r="L609" s="79"/>
      <c r="M609" s="74"/>
      <c r="N609" s="74"/>
      <c r="O609" s="74"/>
      <c r="P609" s="80"/>
      <c r="Q609" s="81"/>
      <c r="R609" s="74"/>
    </row>
    <row r="610" spans="5:18" ht="15.75" customHeight="1" x14ac:dyDescent="0.3">
      <c r="E610" s="74"/>
      <c r="F610" s="83"/>
      <c r="H610" s="74"/>
      <c r="I610" s="79"/>
      <c r="J610" s="74"/>
      <c r="K610" s="74"/>
      <c r="L610" s="79"/>
      <c r="M610" s="74"/>
      <c r="N610" s="74"/>
      <c r="O610" s="74"/>
      <c r="P610" s="80"/>
      <c r="Q610" s="81"/>
      <c r="R610" s="74"/>
    </row>
    <row r="611" spans="5:18" ht="15.75" customHeight="1" x14ac:dyDescent="0.3">
      <c r="E611" s="74"/>
      <c r="F611" s="83"/>
      <c r="H611" s="74"/>
      <c r="I611" s="79"/>
      <c r="J611" s="74"/>
      <c r="K611" s="74"/>
      <c r="L611" s="79"/>
      <c r="M611" s="74"/>
      <c r="N611" s="74"/>
      <c r="O611" s="74"/>
      <c r="P611" s="80"/>
      <c r="Q611" s="81"/>
      <c r="R611" s="74"/>
    </row>
    <row r="612" spans="5:18" ht="15.75" customHeight="1" x14ac:dyDescent="0.3">
      <c r="E612" s="74"/>
      <c r="F612" s="83"/>
      <c r="H612" s="74"/>
      <c r="I612" s="79"/>
      <c r="J612" s="74"/>
      <c r="K612" s="74"/>
      <c r="L612" s="79"/>
      <c r="M612" s="74"/>
      <c r="N612" s="74"/>
      <c r="O612" s="74"/>
      <c r="P612" s="80"/>
      <c r="Q612" s="81"/>
      <c r="R612" s="74"/>
    </row>
    <row r="613" spans="5:18" ht="15.75" customHeight="1" x14ac:dyDescent="0.3">
      <c r="E613" s="74"/>
      <c r="F613" s="83"/>
      <c r="H613" s="74"/>
      <c r="I613" s="79"/>
      <c r="J613" s="74"/>
      <c r="K613" s="74"/>
      <c r="L613" s="79"/>
      <c r="M613" s="74"/>
      <c r="N613" s="74"/>
      <c r="O613" s="74"/>
      <c r="P613" s="80"/>
      <c r="Q613" s="81"/>
      <c r="R613" s="74"/>
    </row>
    <row r="614" spans="5:18" ht="15.75" customHeight="1" x14ac:dyDescent="0.3">
      <c r="E614" s="74"/>
      <c r="F614" s="83"/>
      <c r="H614" s="74"/>
      <c r="I614" s="79"/>
      <c r="J614" s="74"/>
      <c r="K614" s="74"/>
      <c r="L614" s="79"/>
      <c r="M614" s="74"/>
      <c r="N614" s="74"/>
      <c r="O614" s="74"/>
      <c r="P614" s="80"/>
      <c r="Q614" s="81"/>
      <c r="R614" s="74"/>
    </row>
    <row r="615" spans="5:18" ht="15.75" customHeight="1" x14ac:dyDescent="0.3">
      <c r="E615" s="74"/>
      <c r="F615" s="83"/>
      <c r="H615" s="74"/>
      <c r="I615" s="79"/>
      <c r="J615" s="74"/>
      <c r="K615" s="74"/>
      <c r="L615" s="79"/>
      <c r="M615" s="74"/>
      <c r="N615" s="74"/>
      <c r="O615" s="74"/>
      <c r="P615" s="80"/>
      <c r="Q615" s="81"/>
      <c r="R615" s="74"/>
    </row>
    <row r="616" spans="5:18" ht="15.75" customHeight="1" x14ac:dyDescent="0.3">
      <c r="E616" s="74"/>
      <c r="F616" s="83"/>
      <c r="H616" s="74"/>
      <c r="I616" s="79"/>
      <c r="J616" s="74"/>
      <c r="K616" s="74"/>
      <c r="L616" s="79"/>
      <c r="M616" s="74"/>
      <c r="N616" s="74"/>
      <c r="O616" s="74"/>
      <c r="P616" s="80"/>
      <c r="Q616" s="81"/>
      <c r="R616" s="74"/>
    </row>
    <row r="617" spans="5:18" ht="15.75" customHeight="1" x14ac:dyDescent="0.3">
      <c r="E617" s="74"/>
      <c r="F617" s="83"/>
      <c r="H617" s="74"/>
      <c r="I617" s="79"/>
      <c r="J617" s="74"/>
      <c r="K617" s="74"/>
      <c r="L617" s="79"/>
      <c r="M617" s="74"/>
      <c r="N617" s="74"/>
      <c r="O617" s="74"/>
      <c r="P617" s="80"/>
      <c r="Q617" s="81"/>
      <c r="R617" s="74"/>
    </row>
    <row r="618" spans="5:18" ht="15.75" customHeight="1" x14ac:dyDescent="0.3">
      <c r="E618" s="74"/>
      <c r="F618" s="83"/>
      <c r="H618" s="74"/>
      <c r="I618" s="79"/>
      <c r="J618" s="74"/>
      <c r="K618" s="74"/>
      <c r="L618" s="79"/>
      <c r="M618" s="74"/>
      <c r="N618" s="74"/>
      <c r="O618" s="74"/>
      <c r="P618" s="80"/>
      <c r="Q618" s="81"/>
      <c r="R618" s="74"/>
    </row>
    <row r="619" spans="5:18" ht="15.75" customHeight="1" x14ac:dyDescent="0.3">
      <c r="E619" s="74"/>
      <c r="F619" s="83"/>
      <c r="H619" s="74"/>
      <c r="I619" s="79"/>
      <c r="J619" s="74"/>
      <c r="K619" s="74"/>
      <c r="L619" s="79"/>
      <c r="M619" s="74"/>
      <c r="N619" s="74"/>
      <c r="O619" s="74"/>
      <c r="P619" s="80"/>
      <c r="Q619" s="81"/>
      <c r="R619" s="74"/>
    </row>
    <row r="620" spans="5:18" ht="15.75" customHeight="1" x14ac:dyDescent="0.3">
      <c r="E620" s="74"/>
      <c r="F620" s="83"/>
      <c r="H620" s="74"/>
      <c r="I620" s="79"/>
      <c r="J620" s="74"/>
      <c r="K620" s="74"/>
      <c r="L620" s="79"/>
      <c r="M620" s="74"/>
      <c r="N620" s="74"/>
      <c r="O620" s="74"/>
      <c r="P620" s="80"/>
      <c r="Q620" s="81"/>
      <c r="R620" s="74"/>
    </row>
    <row r="621" spans="5:18" ht="15.75" customHeight="1" x14ac:dyDescent="0.3">
      <c r="E621" s="74"/>
      <c r="F621" s="83"/>
      <c r="H621" s="74"/>
      <c r="I621" s="79"/>
      <c r="J621" s="74"/>
      <c r="K621" s="74"/>
      <c r="L621" s="79"/>
      <c r="M621" s="74"/>
      <c r="N621" s="74"/>
      <c r="O621" s="74"/>
      <c r="P621" s="80"/>
      <c r="Q621" s="81"/>
      <c r="R621" s="74"/>
    </row>
    <row r="622" spans="5:18" ht="15.75" customHeight="1" x14ac:dyDescent="0.3">
      <c r="E622" s="74"/>
      <c r="F622" s="83"/>
      <c r="H622" s="74"/>
      <c r="I622" s="79"/>
      <c r="J622" s="74"/>
      <c r="K622" s="74"/>
      <c r="L622" s="79"/>
      <c r="M622" s="74"/>
      <c r="N622" s="74"/>
      <c r="O622" s="74"/>
      <c r="P622" s="80"/>
      <c r="Q622" s="81"/>
      <c r="R622" s="74"/>
    </row>
    <row r="623" spans="5:18" ht="15.75" customHeight="1" x14ac:dyDescent="0.3">
      <c r="E623" s="74"/>
      <c r="F623" s="83"/>
      <c r="H623" s="74"/>
      <c r="I623" s="79"/>
      <c r="J623" s="74"/>
      <c r="K623" s="74"/>
      <c r="L623" s="79"/>
      <c r="M623" s="74"/>
      <c r="N623" s="74"/>
      <c r="O623" s="74"/>
      <c r="P623" s="80"/>
      <c r="Q623" s="81"/>
      <c r="R623" s="74"/>
    </row>
    <row r="624" spans="5:18" ht="15.75" customHeight="1" x14ac:dyDescent="0.3">
      <c r="E624" s="74"/>
      <c r="F624" s="83"/>
      <c r="H624" s="74"/>
      <c r="I624" s="79"/>
      <c r="J624" s="74"/>
      <c r="K624" s="74"/>
      <c r="L624" s="79"/>
      <c r="M624" s="74"/>
      <c r="N624" s="74"/>
      <c r="O624" s="74"/>
      <c r="P624" s="80"/>
      <c r="Q624" s="81"/>
      <c r="R624" s="74"/>
    </row>
    <row r="625" spans="5:18" ht="15.75" customHeight="1" x14ac:dyDescent="0.3">
      <c r="E625" s="74"/>
      <c r="F625" s="83"/>
      <c r="H625" s="74"/>
      <c r="I625" s="79"/>
      <c r="J625" s="74"/>
      <c r="K625" s="74"/>
      <c r="L625" s="79"/>
      <c r="M625" s="74"/>
      <c r="N625" s="74"/>
      <c r="O625" s="74"/>
      <c r="P625" s="80"/>
      <c r="Q625" s="81"/>
      <c r="R625" s="74"/>
    </row>
    <row r="626" spans="5:18" ht="15.75" customHeight="1" x14ac:dyDescent="0.3">
      <c r="E626" s="74"/>
      <c r="F626" s="83"/>
      <c r="H626" s="74"/>
      <c r="I626" s="79"/>
      <c r="J626" s="74"/>
      <c r="K626" s="74"/>
      <c r="L626" s="79"/>
      <c r="M626" s="74"/>
      <c r="N626" s="74"/>
      <c r="O626" s="74"/>
      <c r="P626" s="80"/>
      <c r="Q626" s="81"/>
      <c r="R626" s="74"/>
    </row>
    <row r="627" spans="5:18" ht="15.75" customHeight="1" x14ac:dyDescent="0.3">
      <c r="E627" s="74"/>
      <c r="F627" s="83"/>
      <c r="H627" s="74"/>
      <c r="I627" s="79"/>
      <c r="J627" s="74"/>
      <c r="K627" s="74"/>
      <c r="L627" s="79"/>
      <c r="M627" s="74"/>
      <c r="N627" s="74"/>
      <c r="O627" s="74"/>
      <c r="P627" s="80"/>
      <c r="Q627" s="81"/>
      <c r="R627" s="74"/>
    </row>
    <row r="628" spans="5:18" ht="15.75" customHeight="1" x14ac:dyDescent="0.3">
      <c r="E628" s="74"/>
      <c r="F628" s="83"/>
      <c r="H628" s="74"/>
      <c r="I628" s="79"/>
      <c r="J628" s="74"/>
      <c r="K628" s="74"/>
      <c r="L628" s="79"/>
      <c r="M628" s="74"/>
      <c r="N628" s="74"/>
      <c r="O628" s="74"/>
      <c r="P628" s="80"/>
      <c r="Q628" s="81"/>
      <c r="R628" s="74"/>
    </row>
    <row r="629" spans="5:18" ht="15.75" customHeight="1" x14ac:dyDescent="0.3">
      <c r="E629" s="74"/>
      <c r="F629" s="83"/>
      <c r="H629" s="74"/>
      <c r="I629" s="79"/>
      <c r="J629" s="74"/>
      <c r="K629" s="74"/>
      <c r="L629" s="79"/>
      <c r="M629" s="74"/>
      <c r="N629" s="74"/>
      <c r="O629" s="74"/>
      <c r="P629" s="80"/>
      <c r="Q629" s="81"/>
      <c r="R629" s="74"/>
    </row>
    <row r="630" spans="5:18" ht="15.75" customHeight="1" x14ac:dyDescent="0.3">
      <c r="E630" s="74"/>
      <c r="F630" s="83"/>
      <c r="H630" s="74"/>
      <c r="I630" s="79"/>
      <c r="J630" s="74"/>
      <c r="K630" s="74"/>
      <c r="L630" s="79"/>
      <c r="M630" s="74"/>
      <c r="N630" s="74"/>
      <c r="O630" s="74"/>
      <c r="P630" s="80"/>
      <c r="Q630" s="81"/>
      <c r="R630" s="74"/>
    </row>
    <row r="631" spans="5:18" ht="15.75" customHeight="1" x14ac:dyDescent="0.3">
      <c r="E631" s="74"/>
      <c r="F631" s="83"/>
      <c r="H631" s="74"/>
      <c r="I631" s="79"/>
      <c r="J631" s="74"/>
      <c r="K631" s="74"/>
      <c r="L631" s="79"/>
      <c r="M631" s="74"/>
      <c r="N631" s="74"/>
      <c r="O631" s="74"/>
      <c r="P631" s="80"/>
      <c r="Q631" s="81"/>
      <c r="R631" s="74"/>
    </row>
    <row r="632" spans="5:18" ht="15.75" customHeight="1" x14ac:dyDescent="0.3">
      <c r="E632" s="74"/>
      <c r="F632" s="83"/>
      <c r="H632" s="74"/>
      <c r="I632" s="79"/>
      <c r="J632" s="74"/>
      <c r="K632" s="74"/>
      <c r="L632" s="79"/>
      <c r="M632" s="74"/>
      <c r="N632" s="74"/>
      <c r="O632" s="74"/>
      <c r="P632" s="80"/>
      <c r="Q632" s="81"/>
      <c r="R632" s="74"/>
    </row>
    <row r="633" spans="5:18" ht="15.75" customHeight="1" x14ac:dyDescent="0.3">
      <c r="E633" s="74"/>
      <c r="F633" s="83"/>
      <c r="H633" s="74"/>
      <c r="I633" s="79"/>
      <c r="J633" s="74"/>
      <c r="K633" s="74"/>
      <c r="L633" s="79"/>
      <c r="M633" s="74"/>
      <c r="N633" s="74"/>
      <c r="O633" s="74"/>
      <c r="P633" s="80"/>
      <c r="Q633" s="81"/>
      <c r="R633" s="74"/>
    </row>
    <row r="634" spans="5:18" ht="15.75" customHeight="1" x14ac:dyDescent="0.3">
      <c r="E634" s="74"/>
      <c r="F634" s="83"/>
      <c r="H634" s="74"/>
      <c r="I634" s="79"/>
      <c r="J634" s="74"/>
      <c r="K634" s="74"/>
      <c r="L634" s="79"/>
      <c r="M634" s="74"/>
      <c r="N634" s="74"/>
      <c r="O634" s="74"/>
      <c r="P634" s="80"/>
      <c r="Q634" s="81"/>
      <c r="R634" s="74"/>
    </row>
    <row r="635" spans="5:18" ht="15.75" customHeight="1" x14ac:dyDescent="0.3">
      <c r="E635" s="74"/>
      <c r="F635" s="83"/>
      <c r="H635" s="74"/>
      <c r="I635" s="79"/>
      <c r="J635" s="74"/>
      <c r="K635" s="74"/>
      <c r="L635" s="79"/>
      <c r="M635" s="74"/>
      <c r="N635" s="74"/>
      <c r="O635" s="74"/>
      <c r="P635" s="80"/>
      <c r="Q635" s="81"/>
      <c r="R635" s="74"/>
    </row>
    <row r="636" spans="5:18" ht="15.75" customHeight="1" x14ac:dyDescent="0.3">
      <c r="E636" s="74"/>
      <c r="F636" s="83"/>
      <c r="H636" s="74"/>
      <c r="I636" s="79"/>
      <c r="J636" s="74"/>
      <c r="K636" s="74"/>
      <c r="L636" s="79"/>
      <c r="M636" s="74"/>
      <c r="N636" s="74"/>
      <c r="O636" s="74"/>
      <c r="P636" s="80"/>
      <c r="Q636" s="81"/>
      <c r="R636" s="74"/>
    </row>
    <row r="637" spans="5:18" ht="15.75" customHeight="1" x14ac:dyDescent="0.3">
      <c r="E637" s="74"/>
      <c r="F637" s="83"/>
      <c r="H637" s="74"/>
      <c r="I637" s="79"/>
      <c r="J637" s="74"/>
      <c r="K637" s="74"/>
      <c r="L637" s="79"/>
      <c r="M637" s="74"/>
      <c r="N637" s="74"/>
      <c r="O637" s="74"/>
      <c r="P637" s="80"/>
      <c r="Q637" s="81"/>
      <c r="R637" s="74"/>
    </row>
    <row r="638" spans="5:18" ht="15.75" customHeight="1" x14ac:dyDescent="0.3">
      <c r="E638" s="74"/>
      <c r="F638" s="83"/>
      <c r="H638" s="74"/>
      <c r="I638" s="79"/>
      <c r="J638" s="74"/>
      <c r="K638" s="74"/>
      <c r="L638" s="79"/>
      <c r="M638" s="74"/>
      <c r="N638" s="74"/>
      <c r="O638" s="74"/>
      <c r="P638" s="80"/>
      <c r="Q638" s="81"/>
      <c r="R638" s="74"/>
    </row>
    <row r="639" spans="5:18" ht="15.75" customHeight="1" x14ac:dyDescent="0.3">
      <c r="E639" s="74"/>
      <c r="F639" s="83"/>
      <c r="H639" s="74"/>
      <c r="I639" s="79"/>
      <c r="J639" s="74"/>
      <c r="K639" s="74"/>
      <c r="L639" s="79"/>
      <c r="M639" s="74"/>
      <c r="N639" s="74"/>
      <c r="O639" s="74"/>
      <c r="P639" s="80"/>
      <c r="Q639" s="81"/>
      <c r="R639" s="74"/>
    </row>
    <row r="640" spans="5:18" ht="15.75" customHeight="1" x14ac:dyDescent="0.3">
      <c r="E640" s="74"/>
      <c r="F640" s="83"/>
      <c r="H640" s="74"/>
      <c r="I640" s="79"/>
      <c r="J640" s="74"/>
      <c r="K640" s="74"/>
      <c r="L640" s="79"/>
      <c r="M640" s="74"/>
      <c r="N640" s="74"/>
      <c r="O640" s="74"/>
      <c r="P640" s="80"/>
      <c r="Q640" s="81"/>
      <c r="R640" s="74"/>
    </row>
    <row r="641" spans="5:18" ht="15.75" customHeight="1" x14ac:dyDescent="0.3">
      <c r="E641" s="74"/>
      <c r="F641" s="83"/>
      <c r="H641" s="74"/>
      <c r="I641" s="79"/>
      <c r="J641" s="74"/>
      <c r="K641" s="74"/>
      <c r="L641" s="79"/>
      <c r="M641" s="74"/>
      <c r="N641" s="74"/>
      <c r="O641" s="74"/>
      <c r="P641" s="80"/>
      <c r="Q641" s="81"/>
      <c r="R641" s="74"/>
    </row>
    <row r="642" spans="5:18" ht="15.75" customHeight="1" x14ac:dyDescent="0.3">
      <c r="E642" s="74"/>
      <c r="F642" s="83"/>
      <c r="H642" s="74"/>
      <c r="I642" s="79"/>
      <c r="J642" s="74"/>
      <c r="K642" s="74"/>
      <c r="L642" s="79"/>
      <c r="M642" s="74"/>
      <c r="N642" s="74"/>
      <c r="O642" s="74"/>
      <c r="P642" s="80"/>
      <c r="Q642" s="81"/>
      <c r="R642" s="74"/>
    </row>
    <row r="643" spans="5:18" ht="15.75" customHeight="1" x14ac:dyDescent="0.3">
      <c r="E643" s="74"/>
      <c r="F643" s="83"/>
      <c r="H643" s="74"/>
      <c r="I643" s="79"/>
      <c r="J643" s="74"/>
      <c r="K643" s="74"/>
      <c r="L643" s="79"/>
      <c r="M643" s="74"/>
      <c r="N643" s="74"/>
      <c r="O643" s="74"/>
      <c r="P643" s="80"/>
      <c r="Q643" s="81"/>
      <c r="R643" s="74"/>
    </row>
    <row r="644" spans="5:18" ht="15.75" customHeight="1" x14ac:dyDescent="0.3">
      <c r="E644" s="74"/>
      <c r="F644" s="83"/>
      <c r="H644" s="74"/>
      <c r="I644" s="79"/>
      <c r="J644" s="74"/>
      <c r="K644" s="74"/>
      <c r="L644" s="79"/>
      <c r="M644" s="74"/>
      <c r="N644" s="74"/>
      <c r="O644" s="74"/>
      <c r="P644" s="80"/>
      <c r="Q644" s="81"/>
      <c r="R644" s="74"/>
    </row>
    <row r="645" spans="5:18" ht="15.75" customHeight="1" x14ac:dyDescent="0.3">
      <c r="E645" s="74"/>
      <c r="F645" s="83"/>
      <c r="H645" s="74"/>
      <c r="I645" s="79"/>
      <c r="J645" s="74"/>
      <c r="K645" s="74"/>
      <c r="L645" s="79"/>
      <c r="M645" s="74"/>
      <c r="N645" s="74"/>
      <c r="O645" s="74"/>
      <c r="P645" s="80"/>
      <c r="Q645" s="81"/>
      <c r="R645" s="74"/>
    </row>
    <row r="646" spans="5:18" ht="15.75" customHeight="1" x14ac:dyDescent="0.3">
      <c r="E646" s="74"/>
      <c r="F646" s="83"/>
      <c r="H646" s="74"/>
      <c r="I646" s="79"/>
      <c r="J646" s="74"/>
      <c r="K646" s="74"/>
      <c r="L646" s="79"/>
      <c r="M646" s="74"/>
      <c r="N646" s="74"/>
      <c r="O646" s="74"/>
      <c r="P646" s="80"/>
      <c r="Q646" s="81"/>
      <c r="R646" s="74"/>
    </row>
    <row r="647" spans="5:18" ht="15.75" customHeight="1" x14ac:dyDescent="0.3">
      <c r="E647" s="74"/>
      <c r="F647" s="83"/>
      <c r="H647" s="74"/>
      <c r="I647" s="79"/>
      <c r="J647" s="74"/>
      <c r="K647" s="74"/>
      <c r="L647" s="79"/>
      <c r="M647" s="74"/>
      <c r="N647" s="74"/>
      <c r="O647" s="74"/>
      <c r="P647" s="80"/>
      <c r="Q647" s="81"/>
      <c r="R647" s="74"/>
    </row>
    <row r="648" spans="5:18" ht="15.75" customHeight="1" x14ac:dyDescent="0.3">
      <c r="E648" s="74"/>
      <c r="F648" s="83"/>
      <c r="H648" s="74"/>
      <c r="I648" s="79"/>
      <c r="J648" s="74"/>
      <c r="K648" s="74"/>
      <c r="L648" s="79"/>
      <c r="M648" s="74"/>
      <c r="N648" s="74"/>
      <c r="O648" s="74"/>
      <c r="P648" s="80"/>
      <c r="Q648" s="81"/>
      <c r="R648" s="74"/>
    </row>
    <row r="649" spans="5:18" ht="15.75" customHeight="1" x14ac:dyDescent="0.3">
      <c r="E649" s="74"/>
      <c r="F649" s="83"/>
      <c r="H649" s="74"/>
      <c r="I649" s="79"/>
      <c r="J649" s="74"/>
      <c r="K649" s="74"/>
      <c r="L649" s="79"/>
      <c r="M649" s="74"/>
      <c r="N649" s="74"/>
      <c r="O649" s="74"/>
      <c r="P649" s="80"/>
      <c r="Q649" s="81"/>
      <c r="R649" s="74"/>
    </row>
    <row r="650" spans="5:18" ht="15.75" customHeight="1" x14ac:dyDescent="0.3">
      <c r="E650" s="74"/>
      <c r="F650" s="83"/>
      <c r="H650" s="74"/>
      <c r="I650" s="79"/>
      <c r="J650" s="74"/>
      <c r="K650" s="74"/>
      <c r="L650" s="79"/>
      <c r="M650" s="74"/>
      <c r="N650" s="74"/>
      <c r="O650" s="74"/>
      <c r="P650" s="80"/>
      <c r="Q650" s="81"/>
      <c r="R650" s="74"/>
    </row>
    <row r="651" spans="5:18" ht="15.75" customHeight="1" x14ac:dyDescent="0.3">
      <c r="E651" s="74"/>
      <c r="F651" s="83"/>
      <c r="H651" s="74"/>
      <c r="I651" s="79"/>
      <c r="J651" s="74"/>
      <c r="K651" s="74"/>
      <c r="L651" s="79"/>
      <c r="M651" s="74"/>
      <c r="N651" s="74"/>
      <c r="O651" s="74"/>
      <c r="P651" s="80"/>
      <c r="Q651" s="81"/>
      <c r="R651" s="74"/>
    </row>
    <row r="652" spans="5:18" ht="15.75" customHeight="1" x14ac:dyDescent="0.3">
      <c r="E652" s="74"/>
      <c r="F652" s="83"/>
      <c r="H652" s="74"/>
      <c r="I652" s="79"/>
      <c r="J652" s="74"/>
      <c r="K652" s="74"/>
      <c r="L652" s="79"/>
      <c r="M652" s="74"/>
      <c r="N652" s="74"/>
      <c r="O652" s="74"/>
      <c r="P652" s="80"/>
      <c r="Q652" s="81"/>
      <c r="R652" s="74"/>
    </row>
    <row r="653" spans="5:18" ht="15.75" customHeight="1" x14ac:dyDescent="0.3">
      <c r="E653" s="74"/>
      <c r="F653" s="83"/>
      <c r="H653" s="74"/>
      <c r="I653" s="79"/>
      <c r="J653" s="74"/>
      <c r="K653" s="74"/>
      <c r="L653" s="79"/>
      <c r="M653" s="74"/>
      <c r="N653" s="74"/>
      <c r="O653" s="74"/>
      <c r="P653" s="80"/>
      <c r="Q653" s="81"/>
      <c r="R653" s="74"/>
    </row>
    <row r="654" spans="5:18" ht="15.75" customHeight="1" x14ac:dyDescent="0.3">
      <c r="E654" s="74"/>
      <c r="F654" s="83"/>
      <c r="H654" s="74"/>
      <c r="I654" s="79"/>
      <c r="J654" s="74"/>
      <c r="K654" s="74"/>
      <c r="L654" s="79"/>
      <c r="M654" s="74"/>
      <c r="N654" s="74"/>
      <c r="O654" s="74"/>
      <c r="P654" s="80"/>
      <c r="Q654" s="81"/>
      <c r="R654" s="74"/>
    </row>
    <row r="655" spans="5:18" ht="15.75" customHeight="1" x14ac:dyDescent="0.3">
      <c r="E655" s="74"/>
      <c r="F655" s="83"/>
      <c r="H655" s="74"/>
      <c r="I655" s="79"/>
      <c r="J655" s="74"/>
      <c r="K655" s="74"/>
      <c r="L655" s="79"/>
      <c r="M655" s="74"/>
      <c r="N655" s="74"/>
      <c r="O655" s="74"/>
      <c r="P655" s="80"/>
      <c r="Q655" s="81"/>
      <c r="R655" s="74"/>
    </row>
    <row r="656" spans="5:18" ht="15.75" customHeight="1" x14ac:dyDescent="0.3">
      <c r="E656" s="74"/>
      <c r="F656" s="83"/>
      <c r="H656" s="74"/>
      <c r="I656" s="79"/>
      <c r="J656" s="74"/>
      <c r="K656" s="74"/>
      <c r="L656" s="79"/>
      <c r="M656" s="74"/>
      <c r="N656" s="74"/>
      <c r="O656" s="74"/>
      <c r="P656" s="80"/>
      <c r="Q656" s="81"/>
      <c r="R656" s="74"/>
    </row>
    <row r="657" spans="5:18" ht="15.75" customHeight="1" x14ac:dyDescent="0.3">
      <c r="E657" s="74"/>
      <c r="F657" s="83"/>
      <c r="H657" s="74"/>
      <c r="I657" s="79"/>
      <c r="J657" s="74"/>
      <c r="K657" s="74"/>
      <c r="L657" s="79"/>
      <c r="M657" s="74"/>
      <c r="N657" s="74"/>
      <c r="O657" s="74"/>
      <c r="P657" s="80"/>
      <c r="Q657" s="81"/>
      <c r="R657" s="74"/>
    </row>
    <row r="658" spans="5:18" ht="15.75" customHeight="1" x14ac:dyDescent="0.3">
      <c r="E658" s="74"/>
      <c r="F658" s="83"/>
      <c r="H658" s="74"/>
      <c r="I658" s="79"/>
      <c r="J658" s="74"/>
      <c r="K658" s="74"/>
      <c r="L658" s="79"/>
      <c r="M658" s="74"/>
      <c r="N658" s="74"/>
      <c r="O658" s="74"/>
      <c r="P658" s="80"/>
      <c r="Q658" s="81"/>
      <c r="R658" s="74"/>
    </row>
    <row r="659" spans="5:18" ht="15.75" customHeight="1" x14ac:dyDescent="0.3">
      <c r="E659" s="74"/>
      <c r="F659" s="83"/>
      <c r="H659" s="74"/>
      <c r="I659" s="79"/>
      <c r="J659" s="74"/>
      <c r="K659" s="74"/>
      <c r="L659" s="79"/>
      <c r="M659" s="74"/>
      <c r="N659" s="74"/>
      <c r="O659" s="74"/>
      <c r="P659" s="80"/>
      <c r="Q659" s="81"/>
      <c r="R659" s="74"/>
    </row>
    <row r="660" spans="5:18" ht="15.75" customHeight="1" x14ac:dyDescent="0.3">
      <c r="E660" s="74"/>
      <c r="F660" s="83"/>
      <c r="H660" s="74"/>
      <c r="I660" s="79"/>
      <c r="J660" s="74"/>
      <c r="K660" s="74"/>
      <c r="L660" s="79"/>
      <c r="M660" s="74"/>
      <c r="N660" s="74"/>
      <c r="O660" s="74"/>
      <c r="P660" s="80"/>
      <c r="Q660" s="81"/>
      <c r="R660" s="74"/>
    </row>
    <row r="661" spans="5:18" ht="15.75" customHeight="1" x14ac:dyDescent="0.3">
      <c r="E661" s="74"/>
      <c r="F661" s="83"/>
      <c r="H661" s="74"/>
      <c r="I661" s="79"/>
      <c r="J661" s="74"/>
      <c r="K661" s="74"/>
      <c r="L661" s="79"/>
      <c r="M661" s="74"/>
      <c r="N661" s="74"/>
      <c r="O661" s="74"/>
      <c r="P661" s="80"/>
      <c r="Q661" s="81"/>
      <c r="R661" s="74"/>
    </row>
    <row r="662" spans="5:18" ht="15.75" customHeight="1" x14ac:dyDescent="0.3">
      <c r="E662" s="74"/>
      <c r="F662" s="83"/>
      <c r="H662" s="74"/>
      <c r="I662" s="79"/>
      <c r="J662" s="74"/>
      <c r="K662" s="74"/>
      <c r="L662" s="79"/>
      <c r="M662" s="74"/>
      <c r="N662" s="74"/>
      <c r="O662" s="74"/>
      <c r="P662" s="80"/>
      <c r="Q662" s="81"/>
      <c r="R662" s="74"/>
    </row>
    <row r="663" spans="5:18" ht="15.75" customHeight="1" x14ac:dyDescent="0.3">
      <c r="E663" s="74"/>
      <c r="F663" s="83"/>
      <c r="H663" s="74"/>
      <c r="I663" s="79"/>
      <c r="J663" s="74"/>
      <c r="K663" s="74"/>
      <c r="L663" s="79"/>
      <c r="M663" s="74"/>
      <c r="N663" s="74"/>
      <c r="O663" s="74"/>
      <c r="P663" s="80"/>
      <c r="Q663" s="81"/>
      <c r="R663" s="74"/>
    </row>
    <row r="664" spans="5:18" ht="15.75" customHeight="1" x14ac:dyDescent="0.3">
      <c r="E664" s="74"/>
      <c r="F664" s="83"/>
      <c r="H664" s="74"/>
      <c r="I664" s="79"/>
      <c r="J664" s="74"/>
      <c r="K664" s="74"/>
      <c r="L664" s="79"/>
      <c r="M664" s="74"/>
      <c r="N664" s="74"/>
      <c r="O664" s="74"/>
      <c r="P664" s="80"/>
      <c r="Q664" s="81"/>
      <c r="R664" s="74"/>
    </row>
    <row r="665" spans="5:18" ht="15.75" customHeight="1" x14ac:dyDescent="0.3">
      <c r="E665" s="74"/>
      <c r="F665" s="83"/>
      <c r="H665" s="74"/>
      <c r="I665" s="79"/>
      <c r="J665" s="74"/>
      <c r="K665" s="74"/>
      <c r="L665" s="79"/>
      <c r="M665" s="74"/>
      <c r="N665" s="74"/>
      <c r="O665" s="74"/>
      <c r="P665" s="80"/>
      <c r="Q665" s="81"/>
      <c r="R665" s="74"/>
    </row>
    <row r="666" spans="5:18" ht="15.75" customHeight="1" x14ac:dyDescent="0.3">
      <c r="E666" s="74"/>
      <c r="F666" s="83"/>
      <c r="H666" s="74"/>
      <c r="I666" s="79"/>
      <c r="J666" s="74"/>
      <c r="K666" s="74"/>
      <c r="L666" s="79"/>
      <c r="M666" s="74"/>
      <c r="N666" s="74"/>
      <c r="O666" s="74"/>
      <c r="P666" s="80"/>
      <c r="Q666" s="81"/>
      <c r="R666" s="74"/>
    </row>
    <row r="667" spans="5:18" ht="15.75" customHeight="1" x14ac:dyDescent="0.3">
      <c r="E667" s="74"/>
      <c r="F667" s="83"/>
      <c r="H667" s="74"/>
      <c r="I667" s="79"/>
      <c r="J667" s="74"/>
      <c r="K667" s="74"/>
      <c r="L667" s="79"/>
      <c r="M667" s="74"/>
      <c r="N667" s="74"/>
      <c r="O667" s="74"/>
      <c r="P667" s="80"/>
      <c r="Q667" s="81"/>
      <c r="R667" s="74"/>
    </row>
    <row r="668" spans="5:18" ht="15.75" customHeight="1" x14ac:dyDescent="0.3">
      <c r="E668" s="74"/>
      <c r="F668" s="83"/>
      <c r="H668" s="74"/>
      <c r="I668" s="79"/>
      <c r="J668" s="74"/>
      <c r="K668" s="74"/>
      <c r="L668" s="79"/>
      <c r="M668" s="74"/>
      <c r="N668" s="74"/>
      <c r="O668" s="74"/>
      <c r="P668" s="80"/>
      <c r="Q668" s="81"/>
      <c r="R668" s="74"/>
    </row>
    <row r="669" spans="5:18" ht="15.75" customHeight="1" x14ac:dyDescent="0.3">
      <c r="E669" s="74"/>
      <c r="F669" s="83"/>
      <c r="H669" s="74"/>
      <c r="I669" s="79"/>
      <c r="J669" s="74"/>
      <c r="K669" s="74"/>
      <c r="L669" s="79"/>
      <c r="M669" s="74"/>
      <c r="N669" s="74"/>
      <c r="O669" s="74"/>
      <c r="P669" s="80"/>
      <c r="Q669" s="81"/>
      <c r="R669" s="74"/>
    </row>
    <row r="670" spans="5:18" ht="15.75" customHeight="1" x14ac:dyDescent="0.3">
      <c r="E670" s="74"/>
      <c r="F670" s="83"/>
      <c r="H670" s="74"/>
      <c r="I670" s="79"/>
      <c r="J670" s="74"/>
      <c r="K670" s="74"/>
      <c r="L670" s="79"/>
      <c r="M670" s="74"/>
      <c r="N670" s="74"/>
      <c r="O670" s="74"/>
      <c r="P670" s="80"/>
      <c r="Q670" s="81"/>
      <c r="R670" s="74"/>
    </row>
    <row r="671" spans="5:18" ht="15.75" customHeight="1" x14ac:dyDescent="0.3">
      <c r="E671" s="74"/>
      <c r="F671" s="83"/>
      <c r="H671" s="74"/>
      <c r="I671" s="79"/>
      <c r="J671" s="74"/>
      <c r="K671" s="74"/>
      <c r="L671" s="79"/>
      <c r="M671" s="74"/>
      <c r="N671" s="74"/>
      <c r="O671" s="74"/>
      <c r="P671" s="80"/>
      <c r="Q671" s="81"/>
      <c r="R671" s="74"/>
    </row>
    <row r="672" spans="5:18" ht="15.75" customHeight="1" x14ac:dyDescent="0.3">
      <c r="E672" s="74"/>
      <c r="F672" s="83"/>
      <c r="H672" s="74"/>
      <c r="I672" s="79"/>
      <c r="J672" s="74"/>
      <c r="K672" s="74"/>
      <c r="L672" s="79"/>
      <c r="M672" s="74"/>
      <c r="N672" s="74"/>
      <c r="O672" s="74"/>
      <c r="P672" s="80"/>
      <c r="Q672" s="81"/>
      <c r="R672" s="74"/>
    </row>
    <row r="673" spans="5:18" ht="15.75" customHeight="1" x14ac:dyDescent="0.3">
      <c r="E673" s="74"/>
      <c r="F673" s="83"/>
      <c r="H673" s="74"/>
      <c r="I673" s="79"/>
      <c r="J673" s="74"/>
      <c r="K673" s="74"/>
      <c r="L673" s="79"/>
      <c r="M673" s="74"/>
      <c r="N673" s="74"/>
      <c r="O673" s="74"/>
      <c r="P673" s="80"/>
      <c r="Q673" s="81"/>
      <c r="R673" s="74"/>
    </row>
    <row r="674" spans="5:18" ht="15.75" customHeight="1" x14ac:dyDescent="0.3">
      <c r="E674" s="74"/>
      <c r="F674" s="83"/>
      <c r="H674" s="74"/>
      <c r="I674" s="79"/>
      <c r="J674" s="74"/>
      <c r="K674" s="74"/>
      <c r="L674" s="79"/>
      <c r="M674" s="74"/>
      <c r="N674" s="74"/>
      <c r="O674" s="74"/>
      <c r="P674" s="80"/>
      <c r="Q674" s="81"/>
      <c r="R674" s="74"/>
    </row>
    <row r="675" spans="5:18" ht="15.75" customHeight="1" x14ac:dyDescent="0.3">
      <c r="E675" s="74"/>
      <c r="F675" s="83"/>
      <c r="H675" s="74"/>
      <c r="I675" s="79"/>
      <c r="J675" s="74"/>
      <c r="K675" s="74"/>
      <c r="L675" s="79"/>
      <c r="M675" s="74"/>
      <c r="N675" s="74"/>
      <c r="O675" s="74"/>
      <c r="P675" s="80"/>
      <c r="Q675" s="81"/>
      <c r="R675" s="74"/>
    </row>
    <row r="676" spans="5:18" ht="15.75" customHeight="1" x14ac:dyDescent="0.3">
      <c r="E676" s="74"/>
      <c r="F676" s="83"/>
      <c r="H676" s="74"/>
      <c r="I676" s="79"/>
      <c r="J676" s="74"/>
      <c r="K676" s="74"/>
      <c r="L676" s="79"/>
      <c r="M676" s="74"/>
      <c r="N676" s="74"/>
      <c r="O676" s="74"/>
      <c r="P676" s="80"/>
      <c r="Q676" s="81"/>
      <c r="R676" s="74"/>
    </row>
    <row r="677" spans="5:18" ht="15.75" customHeight="1" x14ac:dyDescent="0.3">
      <c r="E677" s="74"/>
      <c r="F677" s="83"/>
      <c r="H677" s="74"/>
      <c r="I677" s="79"/>
      <c r="J677" s="74"/>
      <c r="K677" s="74"/>
      <c r="L677" s="79"/>
      <c r="M677" s="74"/>
      <c r="N677" s="74"/>
      <c r="O677" s="74"/>
      <c r="P677" s="80"/>
      <c r="Q677" s="81"/>
      <c r="R677" s="74"/>
    </row>
    <row r="678" spans="5:18" ht="15.75" customHeight="1" x14ac:dyDescent="0.3">
      <c r="E678" s="74"/>
      <c r="F678" s="83"/>
      <c r="H678" s="74"/>
      <c r="I678" s="79"/>
      <c r="J678" s="74"/>
      <c r="K678" s="74"/>
      <c r="L678" s="79"/>
      <c r="M678" s="74"/>
      <c r="N678" s="74"/>
      <c r="O678" s="74"/>
      <c r="P678" s="80"/>
      <c r="Q678" s="81"/>
      <c r="R678" s="74"/>
    </row>
    <row r="679" spans="5:18" ht="15.75" customHeight="1" x14ac:dyDescent="0.3">
      <c r="E679" s="74"/>
      <c r="F679" s="83"/>
      <c r="H679" s="74"/>
      <c r="I679" s="79"/>
      <c r="J679" s="74"/>
      <c r="K679" s="74"/>
      <c r="L679" s="79"/>
      <c r="M679" s="74"/>
      <c r="N679" s="74"/>
      <c r="O679" s="74"/>
      <c r="P679" s="80"/>
      <c r="Q679" s="81"/>
      <c r="R679" s="74"/>
    </row>
    <row r="680" spans="5:18" ht="15.75" customHeight="1" x14ac:dyDescent="0.3">
      <c r="E680" s="74"/>
      <c r="F680" s="83"/>
      <c r="H680" s="74"/>
      <c r="I680" s="79"/>
      <c r="J680" s="74"/>
      <c r="K680" s="74"/>
      <c r="L680" s="79"/>
      <c r="M680" s="74"/>
      <c r="N680" s="74"/>
      <c r="O680" s="74"/>
      <c r="P680" s="80"/>
      <c r="Q680" s="81"/>
      <c r="R680" s="74"/>
    </row>
    <row r="681" spans="5:18" ht="15.75" customHeight="1" x14ac:dyDescent="0.3">
      <c r="E681" s="74"/>
      <c r="F681" s="83"/>
      <c r="H681" s="74"/>
      <c r="I681" s="79"/>
      <c r="J681" s="74"/>
      <c r="K681" s="74"/>
      <c r="L681" s="79"/>
      <c r="M681" s="74"/>
      <c r="N681" s="74"/>
      <c r="O681" s="74"/>
      <c r="P681" s="80"/>
      <c r="Q681" s="81"/>
      <c r="R681" s="74"/>
    </row>
    <row r="682" spans="5:18" ht="15.75" customHeight="1" x14ac:dyDescent="0.3">
      <c r="E682" s="74"/>
      <c r="F682" s="83"/>
      <c r="H682" s="74"/>
      <c r="I682" s="79"/>
      <c r="J682" s="74"/>
      <c r="K682" s="74"/>
      <c r="L682" s="79"/>
      <c r="M682" s="74"/>
      <c r="N682" s="74"/>
      <c r="O682" s="74"/>
      <c r="P682" s="80"/>
      <c r="Q682" s="81"/>
      <c r="R682" s="74"/>
    </row>
    <row r="683" spans="5:18" ht="15.75" customHeight="1" x14ac:dyDescent="0.3">
      <c r="E683" s="74"/>
      <c r="F683" s="83"/>
      <c r="H683" s="74"/>
      <c r="I683" s="79"/>
      <c r="J683" s="74"/>
      <c r="K683" s="74"/>
      <c r="L683" s="79"/>
      <c r="M683" s="74"/>
      <c r="N683" s="74"/>
      <c r="O683" s="74"/>
      <c r="P683" s="80"/>
      <c r="Q683" s="81"/>
      <c r="R683" s="74"/>
    </row>
    <row r="684" spans="5:18" ht="15.75" customHeight="1" x14ac:dyDescent="0.3">
      <c r="E684" s="74"/>
      <c r="F684" s="83"/>
      <c r="H684" s="74"/>
      <c r="I684" s="79"/>
      <c r="J684" s="74"/>
      <c r="K684" s="74"/>
      <c r="L684" s="79"/>
      <c r="M684" s="74"/>
      <c r="N684" s="74"/>
      <c r="O684" s="74"/>
      <c r="P684" s="80"/>
      <c r="Q684" s="81"/>
      <c r="R684" s="74"/>
    </row>
    <row r="685" spans="5:18" ht="15.75" customHeight="1" x14ac:dyDescent="0.3">
      <c r="E685" s="74"/>
      <c r="F685" s="83"/>
      <c r="H685" s="74"/>
      <c r="I685" s="79"/>
      <c r="J685" s="74"/>
      <c r="K685" s="74"/>
      <c r="L685" s="79"/>
      <c r="M685" s="74"/>
      <c r="N685" s="74"/>
      <c r="O685" s="74"/>
      <c r="P685" s="80"/>
      <c r="Q685" s="81"/>
      <c r="R685" s="74"/>
    </row>
    <row r="686" spans="5:18" ht="15.75" customHeight="1" x14ac:dyDescent="0.3">
      <c r="E686" s="74"/>
      <c r="F686" s="83"/>
      <c r="H686" s="74"/>
      <c r="I686" s="79"/>
      <c r="J686" s="74"/>
      <c r="K686" s="74"/>
      <c r="L686" s="79"/>
      <c r="M686" s="74"/>
      <c r="N686" s="74"/>
      <c r="O686" s="74"/>
      <c r="P686" s="80"/>
      <c r="Q686" s="81"/>
      <c r="R686" s="74"/>
    </row>
    <row r="687" spans="5:18" ht="15.75" customHeight="1" x14ac:dyDescent="0.3">
      <c r="E687" s="74"/>
      <c r="F687" s="83"/>
      <c r="H687" s="74"/>
      <c r="I687" s="79"/>
      <c r="J687" s="74"/>
      <c r="K687" s="74"/>
      <c r="L687" s="79"/>
      <c r="M687" s="74"/>
      <c r="N687" s="74"/>
      <c r="O687" s="74"/>
      <c r="P687" s="80"/>
      <c r="Q687" s="81"/>
      <c r="R687" s="74"/>
    </row>
    <row r="688" spans="5:18" ht="15.75" customHeight="1" x14ac:dyDescent="0.3">
      <c r="E688" s="74"/>
      <c r="F688" s="83"/>
      <c r="H688" s="74"/>
      <c r="I688" s="79"/>
      <c r="J688" s="74"/>
      <c r="K688" s="74"/>
      <c r="L688" s="79"/>
      <c r="M688" s="74"/>
      <c r="N688" s="74"/>
      <c r="O688" s="74"/>
      <c r="P688" s="80"/>
      <c r="Q688" s="81"/>
      <c r="R688" s="74"/>
    </row>
    <row r="689" spans="5:18" ht="15.75" customHeight="1" x14ac:dyDescent="0.3">
      <c r="E689" s="74"/>
      <c r="F689" s="83"/>
      <c r="H689" s="74"/>
      <c r="I689" s="79"/>
      <c r="J689" s="74"/>
      <c r="K689" s="74"/>
      <c r="L689" s="79"/>
      <c r="M689" s="74"/>
      <c r="N689" s="74"/>
      <c r="O689" s="74"/>
      <c r="P689" s="80"/>
      <c r="Q689" s="81"/>
      <c r="R689" s="74"/>
    </row>
    <row r="690" spans="5:18" ht="15.75" customHeight="1" x14ac:dyDescent="0.3">
      <c r="E690" s="74"/>
      <c r="F690" s="83"/>
      <c r="H690" s="74"/>
      <c r="I690" s="79"/>
      <c r="J690" s="74"/>
      <c r="K690" s="74"/>
      <c r="L690" s="79"/>
      <c r="M690" s="74"/>
      <c r="N690" s="74"/>
      <c r="O690" s="74"/>
      <c r="P690" s="80"/>
      <c r="Q690" s="81"/>
      <c r="R690" s="74"/>
    </row>
    <row r="691" spans="5:18" ht="15.75" customHeight="1" x14ac:dyDescent="0.3">
      <c r="E691" s="74"/>
      <c r="F691" s="83"/>
      <c r="H691" s="74"/>
      <c r="I691" s="79"/>
      <c r="J691" s="74"/>
      <c r="K691" s="74"/>
      <c r="L691" s="79"/>
      <c r="M691" s="74"/>
      <c r="N691" s="74"/>
      <c r="O691" s="74"/>
      <c r="P691" s="80"/>
      <c r="Q691" s="81"/>
      <c r="R691" s="74"/>
    </row>
    <row r="692" spans="5:18" ht="15.75" customHeight="1" x14ac:dyDescent="0.3">
      <c r="E692" s="74"/>
      <c r="F692" s="83"/>
      <c r="H692" s="74"/>
      <c r="I692" s="79"/>
      <c r="J692" s="74"/>
      <c r="K692" s="74"/>
      <c r="L692" s="79"/>
      <c r="M692" s="74"/>
      <c r="N692" s="74"/>
      <c r="O692" s="74"/>
      <c r="P692" s="80"/>
      <c r="Q692" s="81"/>
      <c r="R692" s="74"/>
    </row>
    <row r="693" spans="5:18" ht="15.75" customHeight="1" x14ac:dyDescent="0.3">
      <c r="E693" s="74"/>
      <c r="F693" s="83"/>
      <c r="H693" s="74"/>
      <c r="I693" s="79"/>
      <c r="J693" s="74"/>
      <c r="K693" s="74"/>
      <c r="L693" s="79"/>
      <c r="M693" s="74"/>
      <c r="N693" s="74"/>
      <c r="O693" s="74"/>
      <c r="P693" s="80"/>
      <c r="Q693" s="81"/>
      <c r="R693" s="74"/>
    </row>
    <row r="694" spans="5:18" ht="15.75" customHeight="1" x14ac:dyDescent="0.3">
      <c r="E694" s="74"/>
      <c r="F694" s="83"/>
      <c r="H694" s="74"/>
      <c r="I694" s="79"/>
      <c r="J694" s="74"/>
      <c r="K694" s="74"/>
      <c r="L694" s="79"/>
      <c r="M694" s="74"/>
      <c r="N694" s="74"/>
      <c r="O694" s="74"/>
      <c r="P694" s="80"/>
      <c r="Q694" s="81"/>
      <c r="R694" s="74"/>
    </row>
    <row r="695" spans="5:18" ht="15.75" customHeight="1" x14ac:dyDescent="0.3">
      <c r="E695" s="74"/>
      <c r="F695" s="83"/>
      <c r="H695" s="74"/>
      <c r="I695" s="79"/>
      <c r="J695" s="74"/>
      <c r="K695" s="74"/>
      <c r="L695" s="79"/>
      <c r="M695" s="74"/>
      <c r="N695" s="74"/>
      <c r="O695" s="74"/>
      <c r="P695" s="80"/>
      <c r="Q695" s="81"/>
      <c r="R695" s="74"/>
    </row>
    <row r="696" spans="5:18" ht="15.75" customHeight="1" x14ac:dyDescent="0.3">
      <c r="E696" s="74"/>
      <c r="F696" s="83"/>
      <c r="H696" s="74"/>
      <c r="I696" s="79"/>
      <c r="J696" s="74"/>
      <c r="K696" s="74"/>
      <c r="L696" s="79"/>
      <c r="M696" s="74"/>
      <c r="N696" s="74"/>
      <c r="O696" s="74"/>
      <c r="P696" s="80"/>
      <c r="Q696" s="81"/>
      <c r="R696" s="74"/>
    </row>
    <row r="697" spans="5:18" ht="15.75" customHeight="1" x14ac:dyDescent="0.3">
      <c r="E697" s="74"/>
      <c r="F697" s="83"/>
      <c r="H697" s="74"/>
      <c r="I697" s="79"/>
      <c r="J697" s="74"/>
      <c r="K697" s="74"/>
      <c r="L697" s="79"/>
      <c r="M697" s="74"/>
      <c r="N697" s="74"/>
      <c r="O697" s="74"/>
      <c r="P697" s="80"/>
      <c r="Q697" s="81"/>
      <c r="R697" s="74"/>
    </row>
    <row r="698" spans="5:18" ht="15.75" customHeight="1" x14ac:dyDescent="0.3">
      <c r="E698" s="74"/>
      <c r="F698" s="83"/>
      <c r="H698" s="74"/>
      <c r="I698" s="79"/>
      <c r="J698" s="74"/>
      <c r="K698" s="74"/>
      <c r="L698" s="79"/>
      <c r="M698" s="74"/>
      <c r="N698" s="74"/>
      <c r="O698" s="74"/>
      <c r="P698" s="80"/>
      <c r="Q698" s="81"/>
      <c r="R698" s="74"/>
    </row>
    <row r="699" spans="5:18" ht="15.75" customHeight="1" x14ac:dyDescent="0.3">
      <c r="E699" s="74"/>
      <c r="F699" s="83"/>
      <c r="H699" s="74"/>
      <c r="I699" s="79"/>
      <c r="J699" s="74"/>
      <c r="K699" s="74"/>
      <c r="L699" s="79"/>
      <c r="M699" s="74"/>
      <c r="N699" s="74"/>
      <c r="O699" s="74"/>
      <c r="P699" s="80"/>
      <c r="Q699" s="81"/>
      <c r="R699" s="74"/>
    </row>
    <row r="700" spans="5:18" ht="15.75" customHeight="1" x14ac:dyDescent="0.3">
      <c r="E700" s="74"/>
      <c r="F700" s="83"/>
      <c r="H700" s="74"/>
      <c r="I700" s="79"/>
      <c r="J700" s="74"/>
      <c r="K700" s="74"/>
      <c r="L700" s="79"/>
      <c r="M700" s="74"/>
      <c r="N700" s="74"/>
      <c r="O700" s="74"/>
      <c r="P700" s="80"/>
      <c r="Q700" s="81"/>
      <c r="R700" s="74"/>
    </row>
    <row r="701" spans="5:18" ht="15.75" customHeight="1" x14ac:dyDescent="0.3">
      <c r="E701" s="74"/>
      <c r="F701" s="83"/>
      <c r="H701" s="74"/>
      <c r="I701" s="79"/>
      <c r="J701" s="74"/>
      <c r="K701" s="74"/>
      <c r="L701" s="79"/>
      <c r="M701" s="74"/>
      <c r="N701" s="74"/>
      <c r="O701" s="74"/>
      <c r="P701" s="80"/>
      <c r="Q701" s="81"/>
      <c r="R701" s="74"/>
    </row>
    <row r="702" spans="5:18" ht="15.75" customHeight="1" x14ac:dyDescent="0.3">
      <c r="E702" s="74"/>
      <c r="F702" s="83"/>
      <c r="H702" s="74"/>
      <c r="I702" s="79"/>
      <c r="J702" s="74"/>
      <c r="K702" s="74"/>
      <c r="L702" s="79"/>
      <c r="M702" s="74"/>
      <c r="N702" s="74"/>
      <c r="O702" s="74"/>
      <c r="P702" s="80"/>
      <c r="Q702" s="81"/>
      <c r="R702" s="74"/>
    </row>
    <row r="703" spans="5:18" ht="15.75" customHeight="1" x14ac:dyDescent="0.3">
      <c r="E703" s="74"/>
      <c r="F703" s="83"/>
      <c r="H703" s="74"/>
      <c r="I703" s="79"/>
      <c r="J703" s="74"/>
      <c r="K703" s="74"/>
      <c r="L703" s="79"/>
      <c r="M703" s="74"/>
      <c r="N703" s="74"/>
      <c r="O703" s="74"/>
      <c r="P703" s="80"/>
      <c r="Q703" s="81"/>
      <c r="R703" s="74"/>
    </row>
    <row r="704" spans="5:18" ht="15.75" customHeight="1" x14ac:dyDescent="0.3">
      <c r="E704" s="74"/>
      <c r="F704" s="83"/>
      <c r="H704" s="74"/>
      <c r="I704" s="79"/>
      <c r="J704" s="74"/>
      <c r="K704" s="74"/>
      <c r="L704" s="79"/>
      <c r="M704" s="74"/>
      <c r="N704" s="74"/>
      <c r="O704" s="74"/>
      <c r="P704" s="80"/>
      <c r="Q704" s="81"/>
      <c r="R704" s="74"/>
    </row>
    <row r="705" spans="5:18" ht="15.75" customHeight="1" x14ac:dyDescent="0.3">
      <c r="E705" s="74"/>
      <c r="F705" s="83"/>
      <c r="H705" s="74"/>
      <c r="I705" s="79"/>
      <c r="J705" s="74"/>
      <c r="K705" s="74"/>
      <c r="L705" s="79"/>
      <c r="M705" s="74"/>
      <c r="N705" s="74"/>
      <c r="O705" s="74"/>
      <c r="P705" s="80"/>
      <c r="Q705" s="81"/>
      <c r="R705" s="74"/>
    </row>
    <row r="706" spans="5:18" ht="15.75" customHeight="1" x14ac:dyDescent="0.3">
      <c r="E706" s="74"/>
      <c r="F706" s="83"/>
      <c r="H706" s="74"/>
      <c r="I706" s="79"/>
      <c r="J706" s="74"/>
      <c r="K706" s="74"/>
      <c r="L706" s="79"/>
      <c r="M706" s="74"/>
      <c r="N706" s="74"/>
      <c r="O706" s="74"/>
      <c r="P706" s="80"/>
      <c r="Q706" s="81"/>
      <c r="R706" s="74"/>
    </row>
    <row r="707" spans="5:18" ht="15.75" customHeight="1" x14ac:dyDescent="0.3">
      <c r="E707" s="74"/>
      <c r="F707" s="83"/>
      <c r="H707" s="74"/>
      <c r="I707" s="79"/>
      <c r="J707" s="74"/>
      <c r="K707" s="74"/>
      <c r="L707" s="79"/>
      <c r="M707" s="74"/>
      <c r="N707" s="74"/>
      <c r="O707" s="74"/>
      <c r="P707" s="80"/>
      <c r="Q707" s="81"/>
      <c r="R707" s="74"/>
    </row>
    <row r="708" spans="5:18" ht="15.75" customHeight="1" x14ac:dyDescent="0.3">
      <c r="E708" s="74"/>
      <c r="F708" s="83"/>
      <c r="H708" s="74"/>
      <c r="I708" s="79"/>
      <c r="J708" s="74"/>
      <c r="K708" s="74"/>
      <c r="L708" s="79"/>
      <c r="M708" s="74"/>
      <c r="N708" s="74"/>
      <c r="O708" s="74"/>
      <c r="P708" s="80"/>
      <c r="Q708" s="81"/>
      <c r="R708" s="74"/>
    </row>
    <row r="709" spans="5:18" ht="15.75" customHeight="1" x14ac:dyDescent="0.3">
      <c r="E709" s="74"/>
      <c r="F709" s="83"/>
      <c r="H709" s="74"/>
      <c r="I709" s="79"/>
      <c r="J709" s="74"/>
      <c r="K709" s="74"/>
      <c r="L709" s="79"/>
      <c r="M709" s="74"/>
      <c r="N709" s="74"/>
      <c r="O709" s="74"/>
      <c r="P709" s="80"/>
      <c r="Q709" s="81"/>
      <c r="R709" s="74"/>
    </row>
    <row r="710" spans="5:18" ht="15.75" customHeight="1" x14ac:dyDescent="0.3">
      <c r="E710" s="74"/>
      <c r="F710" s="83"/>
      <c r="H710" s="74"/>
      <c r="I710" s="79"/>
      <c r="J710" s="74"/>
      <c r="K710" s="74"/>
      <c r="L710" s="79"/>
      <c r="M710" s="74"/>
      <c r="N710" s="74"/>
      <c r="O710" s="74"/>
      <c r="P710" s="80"/>
      <c r="Q710" s="81"/>
      <c r="R710" s="74"/>
    </row>
    <row r="711" spans="5:18" ht="15.75" customHeight="1" x14ac:dyDescent="0.3">
      <c r="E711" s="74"/>
      <c r="F711" s="83"/>
      <c r="H711" s="74"/>
      <c r="I711" s="79"/>
      <c r="J711" s="74"/>
      <c r="K711" s="74"/>
      <c r="L711" s="79"/>
      <c r="M711" s="74"/>
      <c r="N711" s="74"/>
      <c r="O711" s="74"/>
      <c r="P711" s="80"/>
      <c r="Q711" s="81"/>
      <c r="R711" s="74"/>
    </row>
    <row r="712" spans="5:18" ht="15.75" customHeight="1" x14ac:dyDescent="0.3">
      <c r="E712" s="74"/>
      <c r="F712" s="83"/>
      <c r="H712" s="74"/>
      <c r="I712" s="79"/>
      <c r="J712" s="74"/>
      <c r="K712" s="74"/>
      <c r="L712" s="79"/>
      <c r="M712" s="74"/>
      <c r="N712" s="74"/>
      <c r="O712" s="74"/>
      <c r="P712" s="80"/>
      <c r="Q712" s="81"/>
      <c r="R712" s="74"/>
    </row>
    <row r="713" spans="5:18" ht="15.75" customHeight="1" x14ac:dyDescent="0.3">
      <c r="E713" s="74"/>
      <c r="F713" s="83"/>
      <c r="H713" s="74"/>
      <c r="I713" s="79"/>
      <c r="J713" s="74"/>
      <c r="K713" s="74"/>
      <c r="L713" s="79"/>
      <c r="M713" s="74"/>
      <c r="N713" s="74"/>
      <c r="O713" s="74"/>
      <c r="P713" s="80"/>
      <c r="Q713" s="81"/>
      <c r="R713" s="74"/>
    </row>
    <row r="714" spans="5:18" ht="15.75" customHeight="1" x14ac:dyDescent="0.3">
      <c r="E714" s="74"/>
      <c r="F714" s="83"/>
      <c r="H714" s="74"/>
      <c r="I714" s="79"/>
      <c r="J714" s="74"/>
      <c r="K714" s="74"/>
      <c r="L714" s="79"/>
      <c r="M714" s="74"/>
      <c r="N714" s="74"/>
      <c r="O714" s="74"/>
      <c r="P714" s="80"/>
      <c r="Q714" s="81"/>
      <c r="R714" s="74"/>
    </row>
    <row r="715" spans="5:18" ht="15.75" customHeight="1" x14ac:dyDescent="0.3">
      <c r="E715" s="74"/>
      <c r="F715" s="83"/>
      <c r="H715" s="74"/>
      <c r="I715" s="79"/>
      <c r="J715" s="74"/>
      <c r="K715" s="74"/>
      <c r="L715" s="79"/>
      <c r="M715" s="74"/>
      <c r="N715" s="74"/>
      <c r="O715" s="74"/>
      <c r="P715" s="80"/>
      <c r="Q715" s="81"/>
      <c r="R715" s="74"/>
    </row>
    <row r="716" spans="5:18" ht="15.75" customHeight="1" x14ac:dyDescent="0.3">
      <c r="E716" s="74"/>
      <c r="F716" s="83"/>
      <c r="H716" s="74"/>
      <c r="I716" s="79"/>
      <c r="J716" s="74"/>
      <c r="K716" s="74"/>
      <c r="L716" s="79"/>
      <c r="M716" s="74"/>
      <c r="N716" s="74"/>
      <c r="O716" s="74"/>
      <c r="P716" s="80"/>
      <c r="Q716" s="81"/>
      <c r="R716" s="74"/>
    </row>
    <row r="717" spans="5:18" ht="15.75" customHeight="1" x14ac:dyDescent="0.3">
      <c r="E717" s="74"/>
      <c r="F717" s="83"/>
      <c r="H717" s="74"/>
      <c r="I717" s="79"/>
      <c r="J717" s="74"/>
      <c r="K717" s="74"/>
      <c r="L717" s="79"/>
      <c r="M717" s="74"/>
      <c r="N717" s="74"/>
      <c r="O717" s="74"/>
      <c r="P717" s="80"/>
      <c r="Q717" s="81"/>
      <c r="R717" s="74"/>
    </row>
    <row r="718" spans="5:18" ht="15.75" customHeight="1" x14ac:dyDescent="0.3">
      <c r="E718" s="74"/>
      <c r="F718" s="83"/>
      <c r="H718" s="74"/>
      <c r="I718" s="79"/>
      <c r="J718" s="74"/>
      <c r="K718" s="74"/>
      <c r="L718" s="79"/>
      <c r="M718" s="74"/>
      <c r="N718" s="74"/>
      <c r="O718" s="74"/>
      <c r="P718" s="80"/>
      <c r="Q718" s="81"/>
      <c r="R718" s="74"/>
    </row>
    <row r="719" spans="5:18" ht="15.75" customHeight="1" x14ac:dyDescent="0.3">
      <c r="E719" s="74"/>
      <c r="F719" s="83"/>
      <c r="H719" s="74"/>
      <c r="I719" s="79"/>
      <c r="J719" s="74"/>
      <c r="K719" s="74"/>
      <c r="L719" s="79"/>
      <c r="M719" s="74"/>
      <c r="N719" s="74"/>
      <c r="O719" s="74"/>
      <c r="P719" s="80"/>
      <c r="Q719" s="81"/>
      <c r="R719" s="74"/>
    </row>
    <row r="720" spans="5:18" ht="15.75" customHeight="1" x14ac:dyDescent="0.3">
      <c r="E720" s="74"/>
      <c r="F720" s="83"/>
      <c r="H720" s="74"/>
      <c r="I720" s="79"/>
      <c r="J720" s="74"/>
      <c r="K720" s="74"/>
      <c r="L720" s="79"/>
      <c r="M720" s="74"/>
      <c r="N720" s="74"/>
      <c r="O720" s="74"/>
      <c r="P720" s="80"/>
      <c r="Q720" s="81"/>
      <c r="R720" s="74"/>
    </row>
    <row r="721" spans="5:18" ht="15.75" customHeight="1" x14ac:dyDescent="0.3">
      <c r="E721" s="74"/>
      <c r="F721" s="83"/>
      <c r="H721" s="74"/>
      <c r="I721" s="79"/>
      <c r="J721" s="74"/>
      <c r="K721" s="74"/>
      <c r="L721" s="79"/>
      <c r="M721" s="74"/>
      <c r="N721" s="74"/>
      <c r="O721" s="74"/>
      <c r="P721" s="80"/>
      <c r="Q721" s="81"/>
      <c r="R721" s="74"/>
    </row>
    <row r="722" spans="5:18" ht="15.75" customHeight="1" x14ac:dyDescent="0.3">
      <c r="E722" s="74"/>
      <c r="F722" s="83"/>
      <c r="H722" s="74"/>
      <c r="I722" s="79"/>
      <c r="J722" s="74"/>
      <c r="K722" s="74"/>
      <c r="L722" s="79"/>
      <c r="M722" s="74"/>
      <c r="N722" s="74"/>
      <c r="O722" s="74"/>
      <c r="P722" s="80"/>
      <c r="Q722" s="81"/>
      <c r="R722" s="74"/>
    </row>
    <row r="723" spans="5:18" ht="15.75" customHeight="1" x14ac:dyDescent="0.3">
      <c r="E723" s="74"/>
      <c r="F723" s="83"/>
      <c r="H723" s="74"/>
      <c r="I723" s="79"/>
      <c r="J723" s="74"/>
      <c r="K723" s="74"/>
      <c r="L723" s="79"/>
      <c r="M723" s="74"/>
      <c r="N723" s="74"/>
      <c r="O723" s="74"/>
      <c r="P723" s="80"/>
      <c r="Q723" s="81"/>
      <c r="R723" s="74"/>
    </row>
    <row r="724" spans="5:18" ht="15.75" customHeight="1" x14ac:dyDescent="0.3">
      <c r="E724" s="74"/>
      <c r="F724" s="83"/>
      <c r="H724" s="74"/>
      <c r="I724" s="79"/>
      <c r="J724" s="74"/>
      <c r="K724" s="74"/>
      <c r="L724" s="79"/>
      <c r="M724" s="74"/>
      <c r="N724" s="74"/>
      <c r="O724" s="74"/>
      <c r="P724" s="80"/>
      <c r="Q724" s="81"/>
      <c r="R724" s="74"/>
    </row>
    <row r="725" spans="5:18" ht="15.75" customHeight="1" x14ac:dyDescent="0.3">
      <c r="E725" s="74"/>
      <c r="F725" s="83"/>
      <c r="H725" s="74"/>
      <c r="I725" s="79"/>
      <c r="J725" s="74"/>
      <c r="K725" s="74"/>
      <c r="L725" s="79"/>
      <c r="M725" s="74"/>
      <c r="N725" s="74"/>
      <c r="O725" s="74"/>
      <c r="P725" s="80"/>
      <c r="Q725" s="81"/>
      <c r="R725" s="74"/>
    </row>
    <row r="726" spans="5:18" ht="15.75" customHeight="1" x14ac:dyDescent="0.3">
      <c r="E726" s="74"/>
      <c r="F726" s="83"/>
      <c r="H726" s="74"/>
      <c r="I726" s="79"/>
      <c r="J726" s="74"/>
      <c r="K726" s="74"/>
      <c r="L726" s="79"/>
      <c r="M726" s="74"/>
      <c r="N726" s="74"/>
      <c r="O726" s="74"/>
      <c r="P726" s="80"/>
      <c r="Q726" s="81"/>
      <c r="R726" s="74"/>
    </row>
    <row r="727" spans="5:18" ht="15.75" customHeight="1" x14ac:dyDescent="0.3">
      <c r="E727" s="74"/>
      <c r="F727" s="83"/>
      <c r="H727" s="74"/>
      <c r="I727" s="79"/>
      <c r="J727" s="74"/>
      <c r="K727" s="74"/>
      <c r="L727" s="79"/>
      <c r="M727" s="74"/>
      <c r="N727" s="74"/>
      <c r="O727" s="74"/>
      <c r="P727" s="80"/>
      <c r="Q727" s="81"/>
      <c r="R727" s="74"/>
    </row>
    <row r="728" spans="5:18" ht="15.75" customHeight="1" x14ac:dyDescent="0.3">
      <c r="E728" s="74"/>
      <c r="F728" s="83"/>
      <c r="H728" s="74"/>
      <c r="I728" s="79"/>
      <c r="J728" s="74"/>
      <c r="K728" s="74"/>
      <c r="L728" s="79"/>
      <c r="M728" s="74"/>
      <c r="N728" s="74"/>
      <c r="O728" s="74"/>
      <c r="P728" s="80"/>
      <c r="Q728" s="81"/>
      <c r="R728" s="74"/>
    </row>
    <row r="729" spans="5:18" ht="15.75" customHeight="1" x14ac:dyDescent="0.3">
      <c r="E729" s="74"/>
      <c r="F729" s="83"/>
      <c r="H729" s="74"/>
      <c r="I729" s="79"/>
      <c r="J729" s="74"/>
      <c r="K729" s="74"/>
      <c r="L729" s="79"/>
      <c r="M729" s="74"/>
      <c r="N729" s="74"/>
      <c r="O729" s="74"/>
      <c r="P729" s="80"/>
      <c r="Q729" s="81"/>
      <c r="R729" s="74"/>
    </row>
    <row r="730" spans="5:18" ht="15.75" customHeight="1" x14ac:dyDescent="0.3">
      <c r="E730" s="74"/>
      <c r="F730" s="83"/>
      <c r="H730" s="74"/>
      <c r="I730" s="79"/>
      <c r="J730" s="74"/>
      <c r="K730" s="74"/>
      <c r="L730" s="79"/>
      <c r="M730" s="74"/>
      <c r="N730" s="74"/>
      <c r="O730" s="74"/>
      <c r="P730" s="80"/>
      <c r="Q730" s="81"/>
      <c r="R730" s="74"/>
    </row>
    <row r="731" spans="5:18" ht="15.75" customHeight="1" x14ac:dyDescent="0.3">
      <c r="E731" s="74"/>
      <c r="F731" s="83"/>
      <c r="H731" s="74"/>
      <c r="I731" s="79"/>
      <c r="J731" s="74"/>
      <c r="K731" s="74"/>
      <c r="L731" s="79"/>
      <c r="M731" s="74"/>
      <c r="N731" s="74"/>
      <c r="O731" s="74"/>
      <c r="P731" s="80"/>
      <c r="Q731" s="81"/>
      <c r="R731" s="74"/>
    </row>
    <row r="732" spans="5:18" ht="15.75" customHeight="1" x14ac:dyDescent="0.3">
      <c r="E732" s="74"/>
      <c r="F732" s="83"/>
      <c r="H732" s="74"/>
      <c r="I732" s="79"/>
      <c r="J732" s="74"/>
      <c r="K732" s="74"/>
      <c r="L732" s="79"/>
      <c r="M732" s="74"/>
      <c r="N732" s="74"/>
      <c r="O732" s="74"/>
      <c r="P732" s="80"/>
      <c r="Q732" s="81"/>
      <c r="R732" s="74"/>
    </row>
    <row r="733" spans="5:18" ht="15.75" customHeight="1" x14ac:dyDescent="0.3">
      <c r="E733" s="74"/>
      <c r="F733" s="83"/>
      <c r="H733" s="74"/>
      <c r="I733" s="79"/>
      <c r="J733" s="74"/>
      <c r="K733" s="74"/>
      <c r="L733" s="79"/>
      <c r="M733" s="74"/>
      <c r="N733" s="74"/>
      <c r="O733" s="74"/>
      <c r="P733" s="80"/>
      <c r="Q733" s="81"/>
      <c r="R733" s="74"/>
    </row>
    <row r="734" spans="5:18" ht="15.75" customHeight="1" x14ac:dyDescent="0.3">
      <c r="E734" s="74"/>
      <c r="F734" s="83"/>
      <c r="H734" s="74"/>
      <c r="I734" s="79"/>
      <c r="J734" s="74"/>
      <c r="K734" s="74"/>
      <c r="L734" s="79"/>
      <c r="M734" s="74"/>
      <c r="N734" s="74"/>
      <c r="O734" s="74"/>
      <c r="P734" s="80"/>
      <c r="Q734" s="81"/>
      <c r="R734" s="74"/>
    </row>
    <row r="735" spans="5:18" ht="15.75" customHeight="1" x14ac:dyDescent="0.3">
      <c r="E735" s="74"/>
      <c r="F735" s="83"/>
      <c r="H735" s="74"/>
      <c r="I735" s="79"/>
      <c r="J735" s="74"/>
      <c r="K735" s="74"/>
      <c r="L735" s="79"/>
      <c r="M735" s="74"/>
      <c r="N735" s="74"/>
      <c r="O735" s="74"/>
      <c r="P735" s="80"/>
      <c r="Q735" s="81"/>
      <c r="R735" s="74"/>
    </row>
    <row r="736" spans="5:18" ht="15.75" customHeight="1" x14ac:dyDescent="0.3">
      <c r="E736" s="74"/>
      <c r="F736" s="83"/>
      <c r="H736" s="74"/>
      <c r="I736" s="79"/>
      <c r="J736" s="74"/>
      <c r="K736" s="74"/>
      <c r="L736" s="79"/>
      <c r="M736" s="74"/>
      <c r="N736" s="74"/>
      <c r="O736" s="74"/>
      <c r="P736" s="80"/>
      <c r="Q736" s="81"/>
      <c r="R736" s="74"/>
    </row>
    <row r="737" spans="5:18" ht="15.75" customHeight="1" x14ac:dyDescent="0.3">
      <c r="E737" s="74"/>
      <c r="F737" s="83"/>
      <c r="H737" s="74"/>
      <c r="I737" s="79"/>
      <c r="J737" s="74"/>
      <c r="K737" s="74"/>
      <c r="L737" s="79"/>
      <c r="M737" s="74"/>
      <c r="N737" s="74"/>
      <c r="O737" s="74"/>
      <c r="P737" s="80"/>
      <c r="Q737" s="81"/>
      <c r="R737" s="74"/>
    </row>
    <row r="738" spans="5:18" ht="15.75" customHeight="1" x14ac:dyDescent="0.3">
      <c r="E738" s="74"/>
      <c r="F738" s="83"/>
      <c r="H738" s="74"/>
      <c r="I738" s="79"/>
      <c r="J738" s="74"/>
      <c r="K738" s="74"/>
      <c r="L738" s="79"/>
      <c r="M738" s="74"/>
      <c r="N738" s="74"/>
      <c r="O738" s="74"/>
      <c r="P738" s="80"/>
      <c r="Q738" s="81"/>
      <c r="R738" s="74"/>
    </row>
    <row r="739" spans="5:18" ht="15.75" customHeight="1" x14ac:dyDescent="0.3">
      <c r="E739" s="74"/>
      <c r="F739" s="83"/>
      <c r="H739" s="74"/>
      <c r="I739" s="79"/>
      <c r="J739" s="74"/>
      <c r="K739" s="74"/>
      <c r="L739" s="79"/>
      <c r="M739" s="74"/>
      <c r="N739" s="74"/>
      <c r="O739" s="74"/>
      <c r="P739" s="80"/>
      <c r="Q739" s="81"/>
      <c r="R739" s="74"/>
    </row>
    <row r="740" spans="5:18" ht="15.75" customHeight="1" x14ac:dyDescent="0.3">
      <c r="E740" s="74"/>
      <c r="F740" s="83"/>
      <c r="H740" s="74"/>
      <c r="I740" s="79"/>
      <c r="J740" s="74"/>
      <c r="K740" s="74"/>
      <c r="L740" s="79"/>
      <c r="M740" s="74"/>
      <c r="N740" s="74"/>
      <c r="O740" s="74"/>
      <c r="P740" s="80"/>
      <c r="Q740" s="81"/>
      <c r="R740" s="74"/>
    </row>
    <row r="741" spans="5:18" ht="15.75" customHeight="1" x14ac:dyDescent="0.3">
      <c r="E741" s="74"/>
      <c r="F741" s="83"/>
      <c r="H741" s="74"/>
      <c r="I741" s="79"/>
      <c r="J741" s="74"/>
      <c r="K741" s="74"/>
      <c r="L741" s="79"/>
      <c r="M741" s="74"/>
      <c r="N741" s="74"/>
      <c r="O741" s="74"/>
      <c r="P741" s="80"/>
      <c r="Q741" s="81"/>
      <c r="R741" s="74"/>
    </row>
    <row r="742" spans="5:18" ht="15.75" customHeight="1" x14ac:dyDescent="0.3">
      <c r="E742" s="74"/>
      <c r="F742" s="83"/>
      <c r="H742" s="74"/>
      <c r="I742" s="79"/>
      <c r="J742" s="74"/>
      <c r="K742" s="74"/>
      <c r="L742" s="79"/>
      <c r="M742" s="74"/>
      <c r="N742" s="74"/>
      <c r="O742" s="74"/>
      <c r="P742" s="80"/>
      <c r="Q742" s="81"/>
      <c r="R742" s="74"/>
    </row>
    <row r="743" spans="5:18" ht="15.75" customHeight="1" x14ac:dyDescent="0.3">
      <c r="E743" s="74"/>
      <c r="F743" s="83"/>
      <c r="H743" s="74"/>
      <c r="I743" s="79"/>
      <c r="J743" s="74"/>
      <c r="K743" s="74"/>
      <c r="L743" s="79"/>
      <c r="M743" s="74"/>
      <c r="N743" s="74"/>
      <c r="O743" s="74"/>
      <c r="P743" s="80"/>
      <c r="Q743" s="81"/>
      <c r="R743" s="74"/>
    </row>
    <row r="744" spans="5:18" ht="15.75" customHeight="1" x14ac:dyDescent="0.3">
      <c r="E744" s="74"/>
      <c r="F744" s="83"/>
      <c r="H744" s="74"/>
      <c r="I744" s="79"/>
      <c r="J744" s="74"/>
      <c r="K744" s="74"/>
      <c r="L744" s="79"/>
      <c r="M744" s="74"/>
      <c r="N744" s="74"/>
      <c r="O744" s="74"/>
      <c r="P744" s="80"/>
      <c r="Q744" s="81"/>
      <c r="R744" s="74"/>
    </row>
    <row r="745" spans="5:18" ht="15.75" customHeight="1" x14ac:dyDescent="0.3">
      <c r="E745" s="74"/>
      <c r="F745" s="83"/>
      <c r="H745" s="74"/>
      <c r="I745" s="79"/>
      <c r="J745" s="74"/>
      <c r="K745" s="74"/>
      <c r="L745" s="79"/>
      <c r="M745" s="74"/>
      <c r="N745" s="74"/>
      <c r="O745" s="74"/>
      <c r="P745" s="80"/>
      <c r="Q745" s="81"/>
      <c r="R745" s="74"/>
    </row>
    <row r="746" spans="5:18" ht="15.75" customHeight="1" x14ac:dyDescent="0.3">
      <c r="E746" s="74"/>
      <c r="F746" s="83"/>
      <c r="H746" s="74"/>
      <c r="I746" s="79"/>
      <c r="J746" s="74"/>
      <c r="K746" s="74"/>
      <c r="L746" s="79"/>
      <c r="M746" s="74"/>
      <c r="N746" s="74"/>
      <c r="O746" s="74"/>
      <c r="P746" s="80"/>
      <c r="Q746" s="81"/>
      <c r="R746" s="74"/>
    </row>
    <row r="747" spans="5:18" ht="15.75" customHeight="1" x14ac:dyDescent="0.3">
      <c r="E747" s="74"/>
      <c r="F747" s="83"/>
      <c r="H747" s="74"/>
      <c r="I747" s="79"/>
      <c r="J747" s="74"/>
      <c r="K747" s="74"/>
      <c r="L747" s="79"/>
      <c r="M747" s="74"/>
      <c r="N747" s="74"/>
      <c r="O747" s="74"/>
      <c r="P747" s="80"/>
      <c r="Q747" s="81"/>
      <c r="R747" s="74"/>
    </row>
    <row r="748" spans="5:18" ht="15.75" customHeight="1" x14ac:dyDescent="0.3">
      <c r="E748" s="74"/>
      <c r="F748" s="83"/>
      <c r="H748" s="74"/>
      <c r="I748" s="79"/>
      <c r="J748" s="74"/>
      <c r="K748" s="74"/>
      <c r="L748" s="79"/>
      <c r="M748" s="74"/>
      <c r="N748" s="74"/>
      <c r="O748" s="74"/>
      <c r="P748" s="80"/>
      <c r="Q748" s="81"/>
      <c r="R748" s="74"/>
    </row>
    <row r="749" spans="5:18" ht="15.75" customHeight="1" x14ac:dyDescent="0.3">
      <c r="E749" s="74"/>
      <c r="F749" s="83"/>
      <c r="H749" s="74"/>
      <c r="I749" s="79"/>
      <c r="J749" s="74"/>
      <c r="K749" s="74"/>
      <c r="L749" s="79"/>
      <c r="M749" s="74"/>
      <c r="N749" s="74"/>
      <c r="O749" s="74"/>
      <c r="P749" s="80"/>
      <c r="Q749" s="81"/>
      <c r="R749" s="74"/>
    </row>
    <row r="750" spans="5:18" ht="15.75" customHeight="1" x14ac:dyDescent="0.3">
      <c r="E750" s="74"/>
      <c r="F750" s="83"/>
      <c r="H750" s="74"/>
      <c r="I750" s="79"/>
      <c r="J750" s="74"/>
      <c r="K750" s="74"/>
      <c r="L750" s="79"/>
      <c r="M750" s="74"/>
      <c r="N750" s="74"/>
      <c r="O750" s="74"/>
      <c r="P750" s="80"/>
      <c r="Q750" s="81"/>
      <c r="R750" s="74"/>
    </row>
    <row r="751" spans="5:18" ht="15.75" customHeight="1" x14ac:dyDescent="0.3">
      <c r="E751" s="74"/>
      <c r="F751" s="83"/>
      <c r="H751" s="74"/>
      <c r="I751" s="79"/>
      <c r="J751" s="74"/>
      <c r="K751" s="74"/>
      <c r="L751" s="79"/>
      <c r="M751" s="74"/>
      <c r="N751" s="74"/>
      <c r="O751" s="74"/>
      <c r="P751" s="80"/>
      <c r="Q751" s="81"/>
      <c r="R751" s="74"/>
    </row>
    <row r="752" spans="5:18" ht="15.75" customHeight="1" x14ac:dyDescent="0.3">
      <c r="E752" s="74"/>
      <c r="F752" s="83"/>
      <c r="H752" s="74"/>
      <c r="I752" s="79"/>
      <c r="J752" s="74"/>
      <c r="K752" s="74"/>
      <c r="L752" s="79"/>
      <c r="M752" s="74"/>
      <c r="N752" s="74"/>
      <c r="O752" s="74"/>
      <c r="P752" s="80"/>
      <c r="Q752" s="81"/>
      <c r="R752" s="74"/>
    </row>
    <row r="753" spans="5:18" ht="15.75" customHeight="1" x14ac:dyDescent="0.3">
      <c r="E753" s="74"/>
      <c r="F753" s="83"/>
      <c r="H753" s="74"/>
      <c r="I753" s="79"/>
      <c r="J753" s="74"/>
      <c r="K753" s="74"/>
      <c r="L753" s="79"/>
      <c r="M753" s="74"/>
      <c r="N753" s="74"/>
      <c r="O753" s="74"/>
      <c r="P753" s="80"/>
      <c r="Q753" s="81"/>
      <c r="R753" s="74"/>
    </row>
    <row r="754" spans="5:18" ht="15.75" customHeight="1" x14ac:dyDescent="0.3">
      <c r="E754" s="74"/>
      <c r="F754" s="83"/>
      <c r="H754" s="74"/>
      <c r="I754" s="79"/>
      <c r="J754" s="74"/>
      <c r="K754" s="74"/>
      <c r="L754" s="79"/>
      <c r="M754" s="74"/>
      <c r="N754" s="74"/>
      <c r="O754" s="74"/>
      <c r="P754" s="80"/>
      <c r="Q754" s="81"/>
      <c r="R754" s="74"/>
    </row>
    <row r="755" spans="5:18" ht="15.75" customHeight="1" x14ac:dyDescent="0.3">
      <c r="E755" s="74"/>
      <c r="F755" s="83"/>
      <c r="H755" s="74"/>
      <c r="I755" s="79"/>
      <c r="J755" s="74"/>
      <c r="K755" s="74"/>
      <c r="L755" s="79"/>
      <c r="M755" s="74"/>
      <c r="N755" s="74"/>
      <c r="O755" s="74"/>
      <c r="P755" s="80"/>
      <c r="Q755" s="81"/>
      <c r="R755" s="74"/>
    </row>
    <row r="756" spans="5:18" ht="15.75" customHeight="1" x14ac:dyDescent="0.3">
      <c r="E756" s="74"/>
      <c r="F756" s="83"/>
      <c r="H756" s="74"/>
      <c r="I756" s="79"/>
      <c r="J756" s="74"/>
      <c r="K756" s="74"/>
      <c r="L756" s="79"/>
      <c r="M756" s="74"/>
      <c r="N756" s="74"/>
      <c r="O756" s="74"/>
      <c r="P756" s="80"/>
      <c r="Q756" s="81"/>
      <c r="R756" s="74"/>
    </row>
    <row r="757" spans="5:18" ht="15.75" customHeight="1" x14ac:dyDescent="0.3">
      <c r="E757" s="74"/>
      <c r="F757" s="83"/>
      <c r="H757" s="74"/>
      <c r="I757" s="79"/>
      <c r="J757" s="74"/>
      <c r="K757" s="74"/>
      <c r="L757" s="79"/>
      <c r="M757" s="74"/>
      <c r="N757" s="74"/>
      <c r="O757" s="74"/>
      <c r="P757" s="80"/>
      <c r="Q757" s="81"/>
      <c r="R757" s="74"/>
    </row>
    <row r="758" spans="5:18" ht="15.75" customHeight="1" x14ac:dyDescent="0.3">
      <c r="E758" s="74"/>
      <c r="F758" s="83"/>
      <c r="H758" s="74"/>
      <c r="I758" s="79"/>
      <c r="J758" s="74"/>
      <c r="K758" s="74"/>
      <c r="L758" s="79"/>
      <c r="M758" s="74"/>
      <c r="N758" s="74"/>
      <c r="O758" s="74"/>
      <c r="P758" s="80"/>
      <c r="Q758" s="81"/>
      <c r="R758" s="74"/>
    </row>
    <row r="759" spans="5:18" ht="15.75" customHeight="1" x14ac:dyDescent="0.3">
      <c r="E759" s="74"/>
      <c r="F759" s="83"/>
      <c r="H759" s="74"/>
      <c r="I759" s="79"/>
      <c r="J759" s="74"/>
      <c r="K759" s="74"/>
      <c r="L759" s="79"/>
      <c r="M759" s="74"/>
      <c r="N759" s="74"/>
      <c r="O759" s="74"/>
      <c r="P759" s="80"/>
      <c r="Q759" s="81"/>
      <c r="R759" s="74"/>
    </row>
    <row r="760" spans="5:18" ht="15.75" customHeight="1" x14ac:dyDescent="0.3">
      <c r="E760" s="74"/>
      <c r="F760" s="83"/>
      <c r="H760" s="74"/>
      <c r="I760" s="79"/>
      <c r="J760" s="74"/>
      <c r="K760" s="74"/>
      <c r="L760" s="79"/>
      <c r="M760" s="74"/>
      <c r="N760" s="74"/>
      <c r="O760" s="74"/>
      <c r="P760" s="80"/>
      <c r="Q760" s="81"/>
      <c r="R760" s="74"/>
    </row>
    <row r="761" spans="5:18" ht="15.75" customHeight="1" x14ac:dyDescent="0.3">
      <c r="E761" s="74"/>
      <c r="F761" s="83"/>
      <c r="H761" s="74"/>
      <c r="I761" s="79"/>
      <c r="J761" s="74"/>
      <c r="K761" s="74"/>
      <c r="L761" s="79"/>
      <c r="M761" s="74"/>
      <c r="N761" s="74"/>
      <c r="O761" s="74"/>
      <c r="P761" s="80"/>
      <c r="Q761" s="81"/>
      <c r="R761" s="74"/>
    </row>
    <row r="762" spans="5:18" ht="15.75" customHeight="1" x14ac:dyDescent="0.3">
      <c r="E762" s="74"/>
      <c r="F762" s="83"/>
      <c r="H762" s="74"/>
      <c r="I762" s="79"/>
      <c r="J762" s="74"/>
      <c r="K762" s="74"/>
      <c r="L762" s="79"/>
      <c r="M762" s="74"/>
      <c r="N762" s="74"/>
      <c r="O762" s="74"/>
      <c r="P762" s="80"/>
      <c r="Q762" s="81"/>
      <c r="R762" s="74"/>
    </row>
    <row r="763" spans="5:18" ht="15.75" customHeight="1" x14ac:dyDescent="0.3">
      <c r="E763" s="74"/>
      <c r="F763" s="83"/>
      <c r="H763" s="74"/>
      <c r="I763" s="79"/>
      <c r="J763" s="74"/>
      <c r="K763" s="74"/>
      <c r="L763" s="79"/>
      <c r="M763" s="74"/>
      <c r="N763" s="74"/>
      <c r="O763" s="74"/>
      <c r="P763" s="80"/>
      <c r="Q763" s="81"/>
      <c r="R763" s="74"/>
    </row>
    <row r="764" spans="5:18" ht="15.75" customHeight="1" x14ac:dyDescent="0.3">
      <c r="E764" s="74"/>
      <c r="F764" s="83"/>
      <c r="H764" s="74"/>
      <c r="I764" s="79"/>
      <c r="J764" s="74"/>
      <c r="K764" s="74"/>
      <c r="L764" s="79"/>
      <c r="M764" s="74"/>
      <c r="N764" s="74"/>
      <c r="O764" s="74"/>
      <c r="P764" s="80"/>
      <c r="Q764" s="81"/>
      <c r="R764" s="74"/>
    </row>
    <row r="765" spans="5:18" ht="15.75" customHeight="1" x14ac:dyDescent="0.3">
      <c r="E765" s="74"/>
      <c r="F765" s="83"/>
      <c r="H765" s="74"/>
      <c r="I765" s="79"/>
      <c r="J765" s="74"/>
      <c r="K765" s="74"/>
      <c r="L765" s="79"/>
      <c r="M765" s="74"/>
      <c r="N765" s="74"/>
      <c r="O765" s="74"/>
      <c r="P765" s="80"/>
      <c r="Q765" s="81"/>
      <c r="R765" s="74"/>
    </row>
    <row r="766" spans="5:18" ht="15.75" customHeight="1" x14ac:dyDescent="0.3">
      <c r="E766" s="74"/>
      <c r="F766" s="83"/>
      <c r="H766" s="74"/>
      <c r="I766" s="79"/>
      <c r="J766" s="74"/>
      <c r="K766" s="74"/>
      <c r="L766" s="79"/>
      <c r="M766" s="74"/>
      <c r="N766" s="74"/>
      <c r="O766" s="74"/>
      <c r="P766" s="80"/>
      <c r="Q766" s="81"/>
      <c r="R766" s="74"/>
    </row>
    <row r="767" spans="5:18" ht="15.75" customHeight="1" x14ac:dyDescent="0.3">
      <c r="E767" s="74"/>
      <c r="F767" s="83"/>
      <c r="H767" s="74"/>
      <c r="I767" s="79"/>
      <c r="J767" s="74"/>
      <c r="K767" s="74"/>
      <c r="L767" s="79"/>
      <c r="M767" s="74"/>
      <c r="N767" s="74"/>
      <c r="O767" s="74"/>
      <c r="P767" s="80"/>
      <c r="Q767" s="81"/>
      <c r="R767" s="74"/>
    </row>
    <row r="768" spans="5:18" ht="15.75" customHeight="1" x14ac:dyDescent="0.3">
      <c r="E768" s="74"/>
      <c r="F768" s="83"/>
      <c r="H768" s="74"/>
      <c r="I768" s="79"/>
      <c r="J768" s="74"/>
      <c r="K768" s="74"/>
      <c r="L768" s="79"/>
      <c r="M768" s="74"/>
      <c r="N768" s="74"/>
      <c r="O768" s="74"/>
      <c r="P768" s="80"/>
      <c r="Q768" s="81"/>
      <c r="R768" s="74"/>
    </row>
    <row r="769" spans="5:18" ht="15.75" customHeight="1" x14ac:dyDescent="0.3">
      <c r="E769" s="74"/>
      <c r="F769" s="83"/>
      <c r="H769" s="74"/>
      <c r="I769" s="79"/>
      <c r="J769" s="74"/>
      <c r="K769" s="74"/>
      <c r="L769" s="79"/>
      <c r="M769" s="74"/>
      <c r="N769" s="74"/>
      <c r="O769" s="74"/>
      <c r="P769" s="80"/>
      <c r="Q769" s="81"/>
      <c r="R769" s="74"/>
    </row>
    <row r="770" spans="5:18" ht="15.75" customHeight="1" x14ac:dyDescent="0.3">
      <c r="E770" s="74"/>
      <c r="F770" s="83"/>
      <c r="H770" s="74"/>
      <c r="I770" s="79"/>
      <c r="J770" s="74"/>
      <c r="K770" s="74"/>
      <c r="L770" s="79"/>
      <c r="M770" s="74"/>
      <c r="N770" s="74"/>
      <c r="O770" s="74"/>
      <c r="P770" s="80"/>
      <c r="Q770" s="81"/>
      <c r="R770" s="74"/>
    </row>
    <row r="771" spans="5:18" ht="15.75" customHeight="1" x14ac:dyDescent="0.3">
      <c r="E771" s="74"/>
      <c r="F771" s="83"/>
      <c r="H771" s="74"/>
      <c r="I771" s="79"/>
      <c r="J771" s="74"/>
      <c r="K771" s="74"/>
      <c r="L771" s="79"/>
      <c r="M771" s="74"/>
      <c r="N771" s="74"/>
      <c r="O771" s="74"/>
      <c r="P771" s="80"/>
      <c r="Q771" s="81"/>
      <c r="R771" s="74"/>
    </row>
    <row r="772" spans="5:18" ht="15.75" customHeight="1" x14ac:dyDescent="0.3">
      <c r="E772" s="74"/>
      <c r="F772" s="83"/>
      <c r="H772" s="74"/>
      <c r="I772" s="79"/>
      <c r="J772" s="74"/>
      <c r="K772" s="74"/>
      <c r="L772" s="79"/>
      <c r="M772" s="74"/>
      <c r="N772" s="74"/>
      <c r="O772" s="74"/>
      <c r="P772" s="80"/>
      <c r="Q772" s="81"/>
      <c r="R772" s="74"/>
    </row>
    <row r="773" spans="5:18" ht="15.75" customHeight="1" x14ac:dyDescent="0.3">
      <c r="E773" s="74"/>
      <c r="F773" s="83"/>
      <c r="H773" s="74"/>
      <c r="I773" s="79"/>
      <c r="J773" s="74"/>
      <c r="K773" s="74"/>
      <c r="L773" s="79"/>
      <c r="M773" s="74"/>
      <c r="N773" s="74"/>
      <c r="O773" s="74"/>
      <c r="P773" s="80"/>
      <c r="Q773" s="81"/>
      <c r="R773" s="74"/>
    </row>
    <row r="774" spans="5:18" ht="15.75" customHeight="1" x14ac:dyDescent="0.3">
      <c r="E774" s="74"/>
      <c r="F774" s="83"/>
      <c r="H774" s="74"/>
      <c r="I774" s="79"/>
      <c r="J774" s="74"/>
      <c r="K774" s="74"/>
      <c r="L774" s="79"/>
      <c r="M774" s="74"/>
      <c r="N774" s="74"/>
      <c r="O774" s="74"/>
      <c r="P774" s="80"/>
      <c r="Q774" s="81"/>
      <c r="R774" s="74"/>
    </row>
    <row r="775" spans="5:18" ht="15.75" customHeight="1" x14ac:dyDescent="0.3">
      <c r="E775" s="74"/>
      <c r="F775" s="83"/>
      <c r="H775" s="74"/>
      <c r="I775" s="79"/>
      <c r="J775" s="74"/>
      <c r="K775" s="74"/>
      <c r="L775" s="79"/>
      <c r="M775" s="74"/>
      <c r="N775" s="74"/>
      <c r="O775" s="74"/>
      <c r="P775" s="80"/>
      <c r="Q775" s="81"/>
      <c r="R775" s="74"/>
    </row>
    <row r="776" spans="5:18" ht="15.75" customHeight="1" x14ac:dyDescent="0.3">
      <c r="E776" s="74"/>
      <c r="F776" s="83"/>
      <c r="H776" s="74"/>
      <c r="I776" s="79"/>
      <c r="J776" s="74"/>
      <c r="K776" s="74"/>
      <c r="L776" s="79"/>
      <c r="M776" s="74"/>
      <c r="N776" s="74"/>
      <c r="O776" s="74"/>
      <c r="P776" s="80"/>
      <c r="Q776" s="81"/>
      <c r="R776" s="74"/>
    </row>
    <row r="777" spans="5:18" ht="15.75" customHeight="1" x14ac:dyDescent="0.3">
      <c r="E777" s="74"/>
      <c r="F777" s="83"/>
      <c r="H777" s="74"/>
      <c r="I777" s="79"/>
      <c r="J777" s="74"/>
      <c r="K777" s="74"/>
      <c r="L777" s="79"/>
      <c r="M777" s="74"/>
      <c r="N777" s="74"/>
      <c r="O777" s="74"/>
      <c r="P777" s="80"/>
      <c r="Q777" s="81"/>
      <c r="R777" s="74"/>
    </row>
    <row r="778" spans="5:18" ht="15.75" customHeight="1" x14ac:dyDescent="0.3">
      <c r="E778" s="74"/>
      <c r="F778" s="83"/>
      <c r="H778" s="74"/>
      <c r="I778" s="79"/>
      <c r="J778" s="74"/>
      <c r="K778" s="74"/>
      <c r="L778" s="79"/>
      <c r="M778" s="74"/>
      <c r="N778" s="74"/>
      <c r="O778" s="74"/>
      <c r="P778" s="80"/>
      <c r="Q778" s="81"/>
      <c r="R778" s="74"/>
    </row>
    <row r="779" spans="5:18" ht="15.75" customHeight="1" x14ac:dyDescent="0.3">
      <c r="E779" s="74"/>
      <c r="F779" s="83"/>
      <c r="H779" s="74"/>
      <c r="I779" s="79"/>
      <c r="J779" s="74"/>
      <c r="K779" s="74"/>
      <c r="L779" s="79"/>
      <c r="M779" s="74"/>
      <c r="N779" s="74"/>
      <c r="O779" s="74"/>
      <c r="P779" s="80"/>
      <c r="Q779" s="81"/>
      <c r="R779" s="74"/>
    </row>
    <row r="780" spans="5:18" ht="15.75" customHeight="1" x14ac:dyDescent="0.3">
      <c r="E780" s="74"/>
      <c r="F780" s="83"/>
      <c r="H780" s="74"/>
      <c r="I780" s="79"/>
      <c r="J780" s="74"/>
      <c r="K780" s="74"/>
      <c r="L780" s="79"/>
      <c r="M780" s="74"/>
      <c r="N780" s="74"/>
      <c r="O780" s="74"/>
      <c r="P780" s="80"/>
      <c r="Q780" s="81"/>
      <c r="R780" s="74"/>
    </row>
    <row r="781" spans="5:18" ht="15.75" customHeight="1" x14ac:dyDescent="0.3">
      <c r="E781" s="74"/>
      <c r="F781" s="83"/>
      <c r="H781" s="74"/>
      <c r="I781" s="79"/>
      <c r="J781" s="74"/>
      <c r="K781" s="74"/>
      <c r="L781" s="79"/>
      <c r="M781" s="74"/>
      <c r="N781" s="74"/>
      <c r="O781" s="74"/>
      <c r="P781" s="80"/>
      <c r="Q781" s="81"/>
      <c r="R781" s="74"/>
    </row>
    <row r="782" spans="5:18" ht="15.75" customHeight="1" x14ac:dyDescent="0.3">
      <c r="E782" s="74"/>
      <c r="F782" s="83"/>
      <c r="H782" s="74"/>
      <c r="I782" s="79"/>
      <c r="J782" s="74"/>
      <c r="K782" s="74"/>
      <c r="L782" s="79"/>
      <c r="M782" s="74"/>
      <c r="N782" s="74"/>
      <c r="O782" s="74"/>
      <c r="P782" s="80"/>
      <c r="Q782" s="81"/>
      <c r="R782" s="74"/>
    </row>
    <row r="783" spans="5:18" ht="15.75" customHeight="1" x14ac:dyDescent="0.3">
      <c r="E783" s="74"/>
      <c r="F783" s="83"/>
      <c r="H783" s="74"/>
      <c r="I783" s="79"/>
      <c r="J783" s="74"/>
      <c r="K783" s="74"/>
      <c r="L783" s="79"/>
      <c r="M783" s="74"/>
      <c r="N783" s="74"/>
      <c r="O783" s="74"/>
      <c r="P783" s="80"/>
      <c r="Q783" s="81"/>
      <c r="R783" s="74"/>
    </row>
    <row r="784" spans="5:18" ht="15.75" customHeight="1" x14ac:dyDescent="0.3">
      <c r="E784" s="74"/>
      <c r="F784" s="83"/>
      <c r="H784" s="74"/>
      <c r="I784" s="79"/>
      <c r="J784" s="74"/>
      <c r="K784" s="74"/>
      <c r="L784" s="79"/>
      <c r="M784" s="74"/>
      <c r="N784" s="74"/>
      <c r="O784" s="74"/>
      <c r="P784" s="80"/>
      <c r="Q784" s="81"/>
      <c r="R784" s="74"/>
    </row>
    <row r="785" spans="5:18" ht="15.75" customHeight="1" x14ac:dyDescent="0.3">
      <c r="E785" s="74"/>
      <c r="F785" s="83"/>
      <c r="H785" s="74"/>
      <c r="I785" s="79"/>
      <c r="J785" s="74"/>
      <c r="K785" s="74"/>
      <c r="L785" s="79"/>
      <c r="M785" s="74"/>
      <c r="N785" s="74"/>
      <c r="O785" s="74"/>
      <c r="P785" s="80"/>
      <c r="Q785" s="81"/>
      <c r="R785" s="74"/>
    </row>
    <row r="786" spans="5:18" ht="15.75" customHeight="1" x14ac:dyDescent="0.3">
      <c r="E786" s="74"/>
      <c r="F786" s="83"/>
      <c r="H786" s="74"/>
      <c r="I786" s="79"/>
      <c r="J786" s="74"/>
      <c r="K786" s="74"/>
      <c r="L786" s="79"/>
      <c r="M786" s="74"/>
      <c r="N786" s="74"/>
      <c r="O786" s="74"/>
      <c r="P786" s="80"/>
      <c r="Q786" s="81"/>
      <c r="R786" s="74"/>
    </row>
    <row r="787" spans="5:18" ht="15.75" customHeight="1" x14ac:dyDescent="0.3">
      <c r="E787" s="74"/>
      <c r="F787" s="83"/>
      <c r="H787" s="74"/>
      <c r="I787" s="79"/>
      <c r="J787" s="74"/>
      <c r="K787" s="74"/>
      <c r="L787" s="79"/>
      <c r="M787" s="74"/>
      <c r="N787" s="74"/>
      <c r="O787" s="74"/>
      <c r="P787" s="80"/>
      <c r="Q787" s="81"/>
      <c r="R787" s="74"/>
    </row>
    <row r="788" spans="5:18" ht="15.75" customHeight="1" x14ac:dyDescent="0.3">
      <c r="E788" s="74"/>
      <c r="F788" s="83"/>
      <c r="H788" s="74"/>
      <c r="I788" s="79"/>
      <c r="J788" s="74"/>
      <c r="K788" s="74"/>
      <c r="L788" s="79"/>
      <c r="M788" s="74"/>
      <c r="N788" s="74"/>
      <c r="O788" s="74"/>
      <c r="P788" s="80"/>
      <c r="Q788" s="81"/>
      <c r="R788" s="74"/>
    </row>
    <row r="789" spans="5:18" ht="15.75" customHeight="1" x14ac:dyDescent="0.3">
      <c r="E789" s="74"/>
      <c r="F789" s="83"/>
      <c r="H789" s="74"/>
      <c r="I789" s="79"/>
      <c r="J789" s="74"/>
      <c r="K789" s="74"/>
      <c r="L789" s="79"/>
      <c r="M789" s="74"/>
      <c r="N789" s="74"/>
      <c r="O789" s="74"/>
      <c r="P789" s="80"/>
      <c r="Q789" s="81"/>
      <c r="R789" s="74"/>
    </row>
    <row r="790" spans="5:18" ht="15.75" customHeight="1" x14ac:dyDescent="0.3">
      <c r="E790" s="74"/>
      <c r="F790" s="83"/>
      <c r="H790" s="74"/>
      <c r="I790" s="79"/>
      <c r="J790" s="74"/>
      <c r="K790" s="74"/>
      <c r="L790" s="79"/>
      <c r="M790" s="74"/>
      <c r="N790" s="74"/>
      <c r="O790" s="74"/>
      <c r="P790" s="80"/>
      <c r="Q790" s="81"/>
      <c r="R790" s="74"/>
    </row>
    <row r="791" spans="5:18" ht="15.75" customHeight="1" x14ac:dyDescent="0.3">
      <c r="E791" s="74"/>
      <c r="F791" s="83"/>
      <c r="H791" s="74"/>
      <c r="I791" s="79"/>
      <c r="J791" s="74"/>
      <c r="K791" s="74"/>
      <c r="L791" s="79"/>
      <c r="M791" s="74"/>
      <c r="N791" s="74"/>
      <c r="O791" s="74"/>
      <c r="P791" s="80"/>
      <c r="Q791" s="81"/>
      <c r="R791" s="74"/>
    </row>
    <row r="792" spans="5:18" ht="15.75" customHeight="1" x14ac:dyDescent="0.3">
      <c r="E792" s="74"/>
      <c r="F792" s="83"/>
      <c r="H792" s="74"/>
      <c r="I792" s="79"/>
      <c r="J792" s="74"/>
      <c r="K792" s="74"/>
      <c r="L792" s="79"/>
      <c r="M792" s="74"/>
      <c r="N792" s="74"/>
      <c r="O792" s="74"/>
      <c r="P792" s="80"/>
      <c r="Q792" s="81"/>
      <c r="R792" s="74"/>
    </row>
    <row r="793" spans="5:18" ht="15.75" customHeight="1" x14ac:dyDescent="0.3">
      <c r="E793" s="74"/>
      <c r="F793" s="83"/>
      <c r="H793" s="74"/>
      <c r="I793" s="79"/>
      <c r="J793" s="74"/>
      <c r="K793" s="74"/>
      <c r="L793" s="79"/>
      <c r="M793" s="74"/>
      <c r="N793" s="74"/>
      <c r="O793" s="74"/>
      <c r="P793" s="80"/>
      <c r="Q793" s="81"/>
      <c r="R793" s="74"/>
    </row>
    <row r="794" spans="5:18" ht="15.75" customHeight="1" x14ac:dyDescent="0.3">
      <c r="E794" s="74"/>
      <c r="F794" s="83"/>
      <c r="H794" s="74"/>
      <c r="I794" s="79"/>
      <c r="J794" s="74"/>
      <c r="K794" s="74"/>
      <c r="L794" s="79"/>
      <c r="M794" s="74"/>
      <c r="N794" s="74"/>
      <c r="O794" s="74"/>
      <c r="P794" s="80"/>
      <c r="Q794" s="81"/>
      <c r="R794" s="74"/>
    </row>
    <row r="795" spans="5:18" ht="15.75" customHeight="1" x14ac:dyDescent="0.3">
      <c r="E795" s="74"/>
      <c r="F795" s="83"/>
      <c r="H795" s="74"/>
      <c r="I795" s="79"/>
      <c r="J795" s="74"/>
      <c r="K795" s="74"/>
      <c r="L795" s="79"/>
      <c r="M795" s="74"/>
      <c r="N795" s="74"/>
      <c r="O795" s="74"/>
      <c r="P795" s="80"/>
      <c r="Q795" s="81"/>
      <c r="R795" s="74"/>
    </row>
    <row r="796" spans="5:18" ht="15.75" customHeight="1" x14ac:dyDescent="0.3">
      <c r="E796" s="74"/>
      <c r="F796" s="83"/>
      <c r="H796" s="74"/>
      <c r="I796" s="79"/>
      <c r="J796" s="74"/>
      <c r="K796" s="74"/>
      <c r="L796" s="79"/>
      <c r="M796" s="74"/>
      <c r="N796" s="74"/>
      <c r="O796" s="74"/>
      <c r="P796" s="80"/>
      <c r="Q796" s="81"/>
      <c r="R796" s="74"/>
    </row>
    <row r="797" spans="5:18" ht="15.75" customHeight="1" x14ac:dyDescent="0.3">
      <c r="E797" s="74"/>
      <c r="F797" s="83"/>
      <c r="H797" s="74"/>
      <c r="I797" s="79"/>
      <c r="J797" s="74"/>
      <c r="K797" s="74"/>
      <c r="L797" s="79"/>
      <c r="M797" s="74"/>
      <c r="N797" s="74"/>
      <c r="O797" s="74"/>
      <c r="P797" s="80"/>
      <c r="Q797" s="81"/>
      <c r="R797" s="74"/>
    </row>
    <row r="798" spans="5:18" ht="15.75" customHeight="1" x14ac:dyDescent="0.3">
      <c r="E798" s="74"/>
      <c r="F798" s="83"/>
      <c r="H798" s="74"/>
      <c r="I798" s="79"/>
      <c r="J798" s="74"/>
      <c r="K798" s="74"/>
      <c r="L798" s="79"/>
      <c r="M798" s="74"/>
      <c r="N798" s="74"/>
      <c r="O798" s="74"/>
      <c r="P798" s="80"/>
      <c r="Q798" s="81"/>
      <c r="R798" s="74"/>
    </row>
    <row r="799" spans="5:18" ht="15.75" customHeight="1" x14ac:dyDescent="0.3">
      <c r="E799" s="74"/>
      <c r="F799" s="83"/>
      <c r="H799" s="74"/>
      <c r="I799" s="79"/>
      <c r="J799" s="74"/>
      <c r="K799" s="74"/>
      <c r="L799" s="79"/>
      <c r="M799" s="74"/>
      <c r="N799" s="74"/>
      <c r="O799" s="74"/>
      <c r="P799" s="80"/>
      <c r="Q799" s="81"/>
      <c r="R799" s="74"/>
    </row>
    <row r="800" spans="5:18" ht="15.75" customHeight="1" x14ac:dyDescent="0.3">
      <c r="E800" s="74"/>
      <c r="F800" s="83"/>
      <c r="H800" s="74"/>
      <c r="I800" s="79"/>
      <c r="J800" s="74"/>
      <c r="K800" s="74"/>
      <c r="L800" s="79"/>
      <c r="M800" s="74"/>
      <c r="N800" s="74"/>
      <c r="O800" s="74"/>
      <c r="P800" s="80"/>
      <c r="Q800" s="81"/>
      <c r="R800" s="74"/>
    </row>
    <row r="801" spans="5:18" ht="15.75" customHeight="1" x14ac:dyDescent="0.3">
      <c r="E801" s="74"/>
      <c r="F801" s="83"/>
      <c r="H801" s="74"/>
      <c r="I801" s="79"/>
      <c r="J801" s="74"/>
      <c r="K801" s="74"/>
      <c r="L801" s="79"/>
      <c r="M801" s="74"/>
      <c r="N801" s="74"/>
      <c r="O801" s="74"/>
      <c r="P801" s="80"/>
      <c r="Q801" s="81"/>
      <c r="R801" s="74"/>
    </row>
    <row r="802" spans="5:18" ht="15.75" customHeight="1" x14ac:dyDescent="0.3">
      <c r="E802" s="74"/>
      <c r="F802" s="83"/>
      <c r="H802" s="74"/>
      <c r="I802" s="79"/>
      <c r="J802" s="74"/>
      <c r="K802" s="74"/>
      <c r="L802" s="79"/>
      <c r="M802" s="74"/>
      <c r="N802" s="74"/>
      <c r="O802" s="74"/>
      <c r="P802" s="80"/>
      <c r="Q802" s="81"/>
      <c r="R802" s="74"/>
    </row>
    <row r="803" spans="5:18" ht="15.75" customHeight="1" x14ac:dyDescent="0.3">
      <c r="E803" s="74"/>
      <c r="F803" s="83"/>
      <c r="H803" s="74"/>
      <c r="I803" s="79"/>
      <c r="J803" s="74"/>
      <c r="K803" s="74"/>
      <c r="L803" s="79"/>
      <c r="M803" s="74"/>
      <c r="N803" s="74"/>
      <c r="O803" s="74"/>
      <c r="P803" s="80"/>
      <c r="Q803" s="81"/>
      <c r="R803" s="74"/>
    </row>
    <row r="804" spans="5:18" ht="15.75" customHeight="1" x14ac:dyDescent="0.3">
      <c r="E804" s="74"/>
      <c r="F804" s="83"/>
      <c r="H804" s="74"/>
      <c r="I804" s="79"/>
      <c r="J804" s="74"/>
      <c r="K804" s="74"/>
      <c r="L804" s="79"/>
      <c r="M804" s="74"/>
      <c r="N804" s="74"/>
      <c r="O804" s="74"/>
      <c r="P804" s="80"/>
      <c r="Q804" s="81"/>
      <c r="R804" s="74"/>
    </row>
    <row r="805" spans="5:18" ht="15.75" customHeight="1" x14ac:dyDescent="0.3">
      <c r="E805" s="74"/>
      <c r="F805" s="83"/>
      <c r="H805" s="74"/>
      <c r="I805" s="79"/>
      <c r="J805" s="74"/>
      <c r="K805" s="74"/>
      <c r="L805" s="79"/>
      <c r="M805" s="74"/>
      <c r="N805" s="74"/>
      <c r="O805" s="74"/>
      <c r="P805" s="80"/>
      <c r="Q805" s="81"/>
      <c r="R805" s="74"/>
    </row>
    <row r="806" spans="5:18" ht="15.75" customHeight="1" x14ac:dyDescent="0.3">
      <c r="E806" s="74"/>
      <c r="F806" s="83"/>
      <c r="H806" s="74"/>
      <c r="I806" s="79"/>
      <c r="J806" s="74"/>
      <c r="K806" s="74"/>
      <c r="L806" s="79"/>
      <c r="M806" s="74"/>
      <c r="N806" s="74"/>
      <c r="O806" s="74"/>
      <c r="P806" s="80"/>
      <c r="Q806" s="81"/>
      <c r="R806" s="74"/>
    </row>
    <row r="807" spans="5:18" ht="15.75" customHeight="1" x14ac:dyDescent="0.3">
      <c r="E807" s="74"/>
      <c r="F807" s="83"/>
      <c r="H807" s="74"/>
      <c r="I807" s="79"/>
      <c r="J807" s="74"/>
      <c r="K807" s="74"/>
      <c r="L807" s="79"/>
      <c r="M807" s="74"/>
      <c r="N807" s="74"/>
      <c r="O807" s="74"/>
      <c r="P807" s="80"/>
      <c r="Q807" s="81"/>
      <c r="R807" s="74"/>
    </row>
    <row r="808" spans="5:18" ht="15.75" customHeight="1" x14ac:dyDescent="0.3">
      <c r="E808" s="74"/>
      <c r="F808" s="83"/>
      <c r="H808" s="74"/>
      <c r="I808" s="79"/>
      <c r="J808" s="74"/>
      <c r="K808" s="74"/>
      <c r="L808" s="79"/>
      <c r="M808" s="74"/>
      <c r="N808" s="74"/>
      <c r="O808" s="74"/>
      <c r="P808" s="80"/>
      <c r="Q808" s="81"/>
      <c r="R808" s="74"/>
    </row>
    <row r="809" spans="5:18" ht="15.75" customHeight="1" x14ac:dyDescent="0.3">
      <c r="E809" s="74"/>
      <c r="F809" s="83"/>
      <c r="H809" s="74"/>
      <c r="I809" s="79"/>
      <c r="J809" s="74"/>
      <c r="K809" s="74"/>
      <c r="L809" s="79"/>
      <c r="M809" s="74"/>
      <c r="N809" s="74"/>
      <c r="O809" s="74"/>
      <c r="P809" s="80"/>
      <c r="Q809" s="81"/>
      <c r="R809" s="74"/>
    </row>
    <row r="810" spans="5:18" ht="15.75" customHeight="1" x14ac:dyDescent="0.3">
      <c r="E810" s="74"/>
      <c r="F810" s="83"/>
      <c r="H810" s="74"/>
      <c r="I810" s="79"/>
      <c r="J810" s="74"/>
      <c r="K810" s="74"/>
      <c r="L810" s="79"/>
      <c r="M810" s="74"/>
      <c r="N810" s="74"/>
      <c r="O810" s="74"/>
      <c r="P810" s="80"/>
      <c r="Q810" s="81"/>
      <c r="R810" s="74"/>
    </row>
    <row r="811" spans="5:18" ht="15.75" customHeight="1" x14ac:dyDescent="0.3">
      <c r="E811" s="74"/>
      <c r="F811" s="83"/>
      <c r="H811" s="74"/>
      <c r="I811" s="79"/>
      <c r="J811" s="74"/>
      <c r="K811" s="74"/>
      <c r="L811" s="79"/>
      <c r="M811" s="74"/>
      <c r="N811" s="74"/>
      <c r="O811" s="74"/>
      <c r="P811" s="80"/>
      <c r="Q811" s="81"/>
      <c r="R811" s="74"/>
    </row>
    <row r="812" spans="5:18" ht="15.75" customHeight="1" x14ac:dyDescent="0.3">
      <c r="E812" s="74"/>
      <c r="F812" s="83"/>
      <c r="H812" s="74"/>
      <c r="I812" s="79"/>
      <c r="J812" s="74"/>
      <c r="K812" s="74"/>
      <c r="L812" s="79"/>
      <c r="M812" s="74"/>
      <c r="N812" s="74"/>
      <c r="O812" s="74"/>
      <c r="P812" s="80"/>
      <c r="Q812" s="81"/>
      <c r="R812" s="74"/>
    </row>
    <row r="813" spans="5:18" ht="15.75" customHeight="1" x14ac:dyDescent="0.3">
      <c r="E813" s="74"/>
      <c r="F813" s="83"/>
      <c r="H813" s="74"/>
      <c r="I813" s="79"/>
      <c r="J813" s="74"/>
      <c r="K813" s="74"/>
      <c r="L813" s="79"/>
      <c r="M813" s="74"/>
      <c r="N813" s="74"/>
      <c r="O813" s="74"/>
      <c r="P813" s="80"/>
      <c r="Q813" s="81"/>
      <c r="R813" s="74"/>
    </row>
    <row r="814" spans="5:18" ht="15.75" customHeight="1" x14ac:dyDescent="0.3">
      <c r="E814" s="74"/>
      <c r="F814" s="83"/>
      <c r="H814" s="74"/>
      <c r="I814" s="79"/>
      <c r="J814" s="74"/>
      <c r="K814" s="74"/>
      <c r="L814" s="79"/>
      <c r="M814" s="74"/>
      <c r="N814" s="74"/>
      <c r="O814" s="74"/>
      <c r="P814" s="80"/>
      <c r="Q814" s="81"/>
      <c r="R814" s="74"/>
    </row>
    <row r="815" spans="5:18" ht="15.75" customHeight="1" x14ac:dyDescent="0.3">
      <c r="E815" s="74"/>
      <c r="F815" s="83"/>
      <c r="H815" s="74"/>
      <c r="I815" s="79"/>
      <c r="J815" s="74"/>
      <c r="K815" s="74"/>
      <c r="L815" s="79"/>
      <c r="M815" s="74"/>
      <c r="N815" s="74"/>
      <c r="O815" s="74"/>
      <c r="P815" s="80"/>
      <c r="Q815" s="81"/>
      <c r="R815" s="74"/>
    </row>
    <row r="816" spans="5:18" ht="15.75" customHeight="1" x14ac:dyDescent="0.3">
      <c r="E816" s="74"/>
      <c r="F816" s="83"/>
      <c r="H816" s="74"/>
      <c r="I816" s="79"/>
      <c r="J816" s="74"/>
      <c r="K816" s="74"/>
      <c r="L816" s="79"/>
      <c r="M816" s="74"/>
      <c r="N816" s="74"/>
      <c r="O816" s="74"/>
      <c r="P816" s="80"/>
      <c r="Q816" s="81"/>
      <c r="R816" s="74"/>
    </row>
    <row r="817" spans="5:18" ht="15.75" customHeight="1" x14ac:dyDescent="0.3">
      <c r="E817" s="74"/>
      <c r="F817" s="83"/>
      <c r="H817" s="74"/>
      <c r="I817" s="79"/>
      <c r="J817" s="74"/>
      <c r="K817" s="74"/>
      <c r="L817" s="79"/>
      <c r="M817" s="74"/>
      <c r="N817" s="74"/>
      <c r="O817" s="74"/>
      <c r="P817" s="80"/>
      <c r="Q817" s="81"/>
      <c r="R817" s="74"/>
    </row>
    <row r="818" spans="5:18" ht="15.75" customHeight="1" x14ac:dyDescent="0.3">
      <c r="E818" s="74"/>
      <c r="F818" s="83"/>
      <c r="H818" s="74"/>
      <c r="I818" s="79"/>
      <c r="J818" s="74"/>
      <c r="K818" s="74"/>
      <c r="L818" s="79"/>
      <c r="M818" s="74"/>
      <c r="N818" s="74"/>
      <c r="O818" s="74"/>
      <c r="P818" s="80"/>
      <c r="Q818" s="81"/>
      <c r="R818" s="74"/>
    </row>
    <row r="819" spans="5:18" ht="15.75" customHeight="1" x14ac:dyDescent="0.3">
      <c r="E819" s="74"/>
      <c r="F819" s="83"/>
      <c r="H819" s="74"/>
      <c r="I819" s="79"/>
      <c r="J819" s="74"/>
      <c r="K819" s="74"/>
      <c r="L819" s="79"/>
      <c r="M819" s="74"/>
      <c r="N819" s="74"/>
      <c r="O819" s="74"/>
      <c r="P819" s="80"/>
      <c r="Q819" s="81"/>
      <c r="R819" s="74"/>
    </row>
    <row r="820" spans="5:18" ht="15.75" customHeight="1" x14ac:dyDescent="0.3">
      <c r="E820" s="74"/>
      <c r="F820" s="83"/>
      <c r="H820" s="74"/>
      <c r="I820" s="79"/>
      <c r="J820" s="74"/>
      <c r="K820" s="74"/>
      <c r="L820" s="79"/>
      <c r="M820" s="74"/>
      <c r="N820" s="74"/>
      <c r="O820" s="74"/>
      <c r="P820" s="80"/>
      <c r="Q820" s="81"/>
      <c r="R820" s="74"/>
    </row>
    <row r="821" spans="5:18" ht="15.75" customHeight="1" x14ac:dyDescent="0.3">
      <c r="E821" s="74"/>
      <c r="F821" s="83"/>
      <c r="H821" s="74"/>
      <c r="I821" s="79"/>
      <c r="J821" s="74"/>
      <c r="K821" s="74"/>
      <c r="L821" s="79"/>
      <c r="M821" s="74"/>
      <c r="N821" s="74"/>
      <c r="O821" s="74"/>
      <c r="P821" s="80"/>
      <c r="Q821" s="81"/>
      <c r="R821" s="74"/>
    </row>
    <row r="822" spans="5:18" ht="15.75" customHeight="1" x14ac:dyDescent="0.3">
      <c r="E822" s="74"/>
      <c r="F822" s="83"/>
      <c r="H822" s="74"/>
      <c r="I822" s="79"/>
      <c r="J822" s="74"/>
      <c r="K822" s="74"/>
      <c r="L822" s="79"/>
      <c r="M822" s="74"/>
      <c r="N822" s="74"/>
      <c r="O822" s="74"/>
      <c r="P822" s="80"/>
      <c r="Q822" s="81"/>
      <c r="R822" s="74"/>
    </row>
    <row r="823" spans="5:18" ht="15.75" customHeight="1" x14ac:dyDescent="0.3">
      <c r="E823" s="74"/>
      <c r="F823" s="83"/>
      <c r="H823" s="74"/>
      <c r="I823" s="79"/>
      <c r="J823" s="74"/>
      <c r="K823" s="74"/>
      <c r="L823" s="79"/>
      <c r="M823" s="74"/>
      <c r="N823" s="74"/>
      <c r="O823" s="74"/>
      <c r="P823" s="80"/>
      <c r="Q823" s="81"/>
      <c r="R823" s="74"/>
    </row>
    <row r="824" spans="5:18" ht="15.75" customHeight="1" x14ac:dyDescent="0.3">
      <c r="E824" s="74"/>
      <c r="F824" s="83"/>
      <c r="H824" s="74"/>
      <c r="I824" s="79"/>
      <c r="J824" s="74"/>
      <c r="K824" s="74"/>
      <c r="L824" s="79"/>
      <c r="M824" s="74"/>
      <c r="N824" s="74"/>
      <c r="O824" s="74"/>
      <c r="P824" s="80"/>
      <c r="Q824" s="81"/>
      <c r="R824" s="74"/>
    </row>
    <row r="825" spans="5:18" ht="15.75" customHeight="1" x14ac:dyDescent="0.3">
      <c r="E825" s="74"/>
      <c r="F825" s="83"/>
      <c r="H825" s="74"/>
      <c r="I825" s="79"/>
      <c r="J825" s="74"/>
      <c r="K825" s="74"/>
      <c r="L825" s="79"/>
      <c r="M825" s="74"/>
      <c r="N825" s="74"/>
      <c r="O825" s="74"/>
      <c r="P825" s="80"/>
      <c r="Q825" s="81"/>
      <c r="R825" s="74"/>
    </row>
    <row r="826" spans="5:18" ht="15.75" customHeight="1" x14ac:dyDescent="0.3">
      <c r="E826" s="74"/>
      <c r="F826" s="83"/>
      <c r="H826" s="74"/>
      <c r="I826" s="79"/>
      <c r="J826" s="74"/>
      <c r="K826" s="74"/>
      <c r="L826" s="79"/>
      <c r="M826" s="74"/>
      <c r="N826" s="74"/>
      <c r="O826" s="74"/>
      <c r="P826" s="80"/>
      <c r="Q826" s="81"/>
      <c r="R826" s="74"/>
    </row>
    <row r="827" spans="5:18" ht="15.75" customHeight="1" x14ac:dyDescent="0.3">
      <c r="E827" s="74"/>
      <c r="F827" s="83"/>
      <c r="H827" s="74"/>
      <c r="I827" s="79"/>
      <c r="J827" s="74"/>
      <c r="K827" s="74"/>
      <c r="L827" s="79"/>
      <c r="M827" s="74"/>
      <c r="N827" s="74"/>
      <c r="O827" s="74"/>
      <c r="P827" s="80"/>
      <c r="Q827" s="81"/>
      <c r="R827" s="74"/>
    </row>
    <row r="828" spans="5:18" ht="15.75" customHeight="1" x14ac:dyDescent="0.3">
      <c r="E828" s="74"/>
      <c r="F828" s="83"/>
      <c r="H828" s="74"/>
      <c r="I828" s="79"/>
      <c r="J828" s="74"/>
      <c r="K828" s="74"/>
      <c r="L828" s="79"/>
      <c r="M828" s="74"/>
      <c r="N828" s="74"/>
      <c r="O828" s="74"/>
      <c r="P828" s="80"/>
      <c r="Q828" s="81"/>
      <c r="R828" s="74"/>
    </row>
    <row r="829" spans="5:18" ht="15.75" customHeight="1" x14ac:dyDescent="0.3">
      <c r="E829" s="74"/>
      <c r="F829" s="83"/>
      <c r="H829" s="74"/>
      <c r="I829" s="79"/>
      <c r="J829" s="74"/>
      <c r="K829" s="74"/>
      <c r="L829" s="79"/>
      <c r="M829" s="74"/>
      <c r="N829" s="74"/>
      <c r="O829" s="74"/>
      <c r="P829" s="80"/>
      <c r="Q829" s="81"/>
      <c r="R829" s="74"/>
    </row>
    <row r="830" spans="5:18" ht="15.75" customHeight="1" x14ac:dyDescent="0.3">
      <c r="E830" s="74"/>
      <c r="F830" s="83"/>
      <c r="H830" s="74"/>
      <c r="I830" s="79"/>
      <c r="J830" s="74"/>
      <c r="K830" s="74"/>
      <c r="L830" s="79"/>
      <c r="M830" s="74"/>
      <c r="N830" s="74"/>
      <c r="O830" s="74"/>
      <c r="P830" s="80"/>
      <c r="Q830" s="81"/>
      <c r="R830" s="74"/>
    </row>
    <row r="831" spans="5:18" ht="15.75" customHeight="1" x14ac:dyDescent="0.3">
      <c r="E831" s="74"/>
      <c r="F831" s="83"/>
      <c r="H831" s="74"/>
      <c r="I831" s="79"/>
      <c r="J831" s="74"/>
      <c r="K831" s="74"/>
      <c r="L831" s="79"/>
      <c r="M831" s="74"/>
      <c r="N831" s="74"/>
      <c r="O831" s="74"/>
      <c r="P831" s="80"/>
      <c r="Q831" s="81"/>
      <c r="R831" s="74"/>
    </row>
    <row r="832" spans="5:18" ht="15.75" customHeight="1" x14ac:dyDescent="0.3">
      <c r="E832" s="74"/>
      <c r="F832" s="83"/>
      <c r="H832" s="74"/>
      <c r="I832" s="79"/>
      <c r="J832" s="74"/>
      <c r="K832" s="74"/>
      <c r="L832" s="79"/>
      <c r="M832" s="74"/>
      <c r="N832" s="74"/>
      <c r="O832" s="74"/>
      <c r="P832" s="80"/>
      <c r="Q832" s="81"/>
      <c r="R832" s="74"/>
    </row>
    <row r="833" spans="5:18" ht="15.75" customHeight="1" x14ac:dyDescent="0.3">
      <c r="E833" s="74"/>
      <c r="F833" s="83"/>
      <c r="H833" s="74"/>
      <c r="I833" s="79"/>
      <c r="J833" s="74"/>
      <c r="K833" s="74"/>
      <c r="L833" s="79"/>
      <c r="M833" s="74"/>
      <c r="N833" s="74"/>
      <c r="O833" s="74"/>
      <c r="P833" s="80"/>
      <c r="Q833" s="81"/>
      <c r="R833" s="74"/>
    </row>
    <row r="834" spans="5:18" ht="15.75" customHeight="1" x14ac:dyDescent="0.3">
      <c r="E834" s="74"/>
      <c r="F834" s="83"/>
      <c r="H834" s="74"/>
      <c r="I834" s="79"/>
      <c r="J834" s="74"/>
      <c r="K834" s="74"/>
      <c r="L834" s="79"/>
      <c r="M834" s="74"/>
      <c r="N834" s="74"/>
      <c r="O834" s="74"/>
      <c r="P834" s="80"/>
      <c r="Q834" s="81"/>
      <c r="R834" s="74"/>
    </row>
    <row r="835" spans="5:18" ht="15.75" customHeight="1" x14ac:dyDescent="0.3">
      <c r="E835" s="74"/>
      <c r="F835" s="83"/>
      <c r="H835" s="74"/>
      <c r="I835" s="79"/>
      <c r="J835" s="74"/>
      <c r="K835" s="74"/>
      <c r="L835" s="79"/>
      <c r="M835" s="74"/>
      <c r="N835" s="74"/>
      <c r="O835" s="74"/>
      <c r="P835" s="80"/>
      <c r="Q835" s="81"/>
      <c r="R835" s="74"/>
    </row>
    <row r="836" spans="5:18" ht="15.75" customHeight="1" x14ac:dyDescent="0.3">
      <c r="E836" s="74"/>
      <c r="F836" s="83"/>
      <c r="H836" s="74"/>
      <c r="I836" s="79"/>
      <c r="J836" s="74"/>
      <c r="K836" s="74"/>
      <c r="L836" s="79"/>
      <c r="M836" s="74"/>
      <c r="N836" s="74"/>
      <c r="O836" s="74"/>
      <c r="P836" s="80"/>
      <c r="Q836" s="81"/>
      <c r="R836" s="74"/>
    </row>
    <row r="837" spans="5:18" ht="15.75" customHeight="1" x14ac:dyDescent="0.3">
      <c r="E837" s="74"/>
      <c r="F837" s="83"/>
      <c r="H837" s="74"/>
      <c r="I837" s="79"/>
      <c r="J837" s="74"/>
      <c r="K837" s="74"/>
      <c r="L837" s="79"/>
      <c r="M837" s="74"/>
      <c r="N837" s="74"/>
      <c r="O837" s="74"/>
      <c r="P837" s="80"/>
      <c r="Q837" s="81"/>
      <c r="R837" s="74"/>
    </row>
    <row r="838" spans="5:18" ht="15.75" customHeight="1" x14ac:dyDescent="0.3">
      <c r="E838" s="74"/>
      <c r="F838" s="83"/>
      <c r="H838" s="74"/>
      <c r="I838" s="79"/>
      <c r="J838" s="74"/>
      <c r="K838" s="74"/>
      <c r="L838" s="79"/>
      <c r="M838" s="74"/>
      <c r="N838" s="74"/>
      <c r="O838" s="74"/>
      <c r="P838" s="80"/>
      <c r="Q838" s="81"/>
      <c r="R838" s="74"/>
    </row>
    <row r="839" spans="5:18" ht="15.75" customHeight="1" x14ac:dyDescent="0.3">
      <c r="E839" s="74"/>
      <c r="F839" s="83"/>
      <c r="H839" s="74"/>
      <c r="I839" s="79"/>
      <c r="J839" s="74"/>
      <c r="K839" s="74"/>
      <c r="L839" s="79"/>
      <c r="M839" s="74"/>
      <c r="N839" s="74"/>
      <c r="O839" s="74"/>
      <c r="P839" s="80"/>
      <c r="Q839" s="81"/>
      <c r="R839" s="74"/>
    </row>
    <row r="840" spans="5:18" ht="15.75" customHeight="1" x14ac:dyDescent="0.3">
      <c r="E840" s="74"/>
      <c r="F840" s="83"/>
      <c r="H840" s="74"/>
      <c r="I840" s="79"/>
      <c r="J840" s="74"/>
      <c r="K840" s="74"/>
      <c r="L840" s="79"/>
      <c r="M840" s="74"/>
      <c r="N840" s="74"/>
      <c r="O840" s="74"/>
      <c r="P840" s="80"/>
      <c r="Q840" s="81"/>
      <c r="R840" s="74"/>
    </row>
    <row r="841" spans="5:18" ht="15.75" customHeight="1" x14ac:dyDescent="0.3">
      <c r="E841" s="74"/>
      <c r="F841" s="83"/>
      <c r="H841" s="74"/>
      <c r="I841" s="79"/>
      <c r="J841" s="74"/>
      <c r="K841" s="74"/>
      <c r="L841" s="79"/>
      <c r="M841" s="74"/>
      <c r="N841" s="74"/>
      <c r="O841" s="74"/>
      <c r="P841" s="80"/>
      <c r="Q841" s="81"/>
      <c r="R841" s="74"/>
    </row>
    <row r="842" spans="5:18" ht="15.75" customHeight="1" x14ac:dyDescent="0.3">
      <c r="E842" s="74"/>
      <c r="F842" s="83"/>
      <c r="H842" s="74"/>
      <c r="I842" s="79"/>
      <c r="J842" s="74"/>
      <c r="K842" s="74"/>
      <c r="L842" s="79"/>
      <c r="M842" s="74"/>
      <c r="N842" s="74"/>
      <c r="O842" s="74"/>
      <c r="P842" s="80"/>
      <c r="Q842" s="81"/>
      <c r="R842" s="74"/>
    </row>
    <row r="843" spans="5:18" ht="15.75" customHeight="1" x14ac:dyDescent="0.3">
      <c r="E843" s="74"/>
      <c r="F843" s="83"/>
      <c r="H843" s="74"/>
      <c r="I843" s="79"/>
      <c r="J843" s="74"/>
      <c r="K843" s="74"/>
      <c r="L843" s="79"/>
      <c r="M843" s="74"/>
      <c r="N843" s="74"/>
      <c r="O843" s="74"/>
      <c r="P843" s="80"/>
      <c r="Q843" s="81"/>
      <c r="R843" s="74"/>
    </row>
    <row r="844" spans="5:18" ht="15.75" customHeight="1" x14ac:dyDescent="0.3">
      <c r="E844" s="74"/>
      <c r="F844" s="83"/>
      <c r="H844" s="74"/>
      <c r="I844" s="79"/>
      <c r="J844" s="74"/>
      <c r="K844" s="74"/>
      <c r="L844" s="79"/>
      <c r="M844" s="74"/>
      <c r="N844" s="74"/>
      <c r="O844" s="74"/>
      <c r="P844" s="80"/>
      <c r="Q844" s="81"/>
      <c r="R844" s="74"/>
    </row>
    <row r="845" spans="5:18" ht="15.75" customHeight="1" x14ac:dyDescent="0.3">
      <c r="E845" s="74"/>
      <c r="F845" s="83"/>
      <c r="H845" s="74"/>
      <c r="I845" s="79"/>
      <c r="J845" s="74"/>
      <c r="K845" s="74"/>
      <c r="L845" s="79"/>
      <c r="M845" s="74"/>
      <c r="N845" s="74"/>
      <c r="O845" s="74"/>
      <c r="P845" s="80"/>
      <c r="Q845" s="81"/>
      <c r="R845" s="74"/>
    </row>
    <row r="846" spans="5:18" ht="15.75" customHeight="1" x14ac:dyDescent="0.3">
      <c r="E846" s="74"/>
      <c r="F846" s="83"/>
      <c r="H846" s="74"/>
      <c r="I846" s="79"/>
      <c r="J846" s="74"/>
      <c r="K846" s="74"/>
      <c r="L846" s="79"/>
      <c r="M846" s="74"/>
      <c r="N846" s="74"/>
      <c r="O846" s="74"/>
      <c r="P846" s="80"/>
      <c r="Q846" s="81"/>
      <c r="R846" s="74"/>
    </row>
    <row r="847" spans="5:18" ht="15.75" customHeight="1" x14ac:dyDescent="0.3">
      <c r="E847" s="74"/>
      <c r="F847" s="83"/>
      <c r="H847" s="74"/>
      <c r="I847" s="79"/>
      <c r="J847" s="74"/>
      <c r="K847" s="74"/>
      <c r="L847" s="79"/>
      <c r="M847" s="74"/>
      <c r="N847" s="74"/>
      <c r="O847" s="74"/>
      <c r="P847" s="80"/>
      <c r="Q847" s="81"/>
      <c r="R847" s="74"/>
    </row>
    <row r="848" spans="5:18" ht="15.75" customHeight="1" x14ac:dyDescent="0.3">
      <c r="E848" s="74"/>
      <c r="F848" s="83"/>
      <c r="H848" s="74"/>
      <c r="I848" s="79"/>
      <c r="J848" s="74"/>
      <c r="K848" s="74"/>
      <c r="L848" s="79"/>
      <c r="M848" s="74"/>
      <c r="N848" s="74"/>
      <c r="O848" s="74"/>
      <c r="P848" s="80"/>
      <c r="Q848" s="81"/>
      <c r="R848" s="74"/>
    </row>
    <row r="849" spans="5:18" ht="15.75" customHeight="1" x14ac:dyDescent="0.3">
      <c r="E849" s="74"/>
      <c r="F849" s="83"/>
      <c r="H849" s="74"/>
      <c r="I849" s="79"/>
      <c r="J849" s="74"/>
      <c r="K849" s="74"/>
      <c r="L849" s="79"/>
      <c r="M849" s="74"/>
      <c r="N849" s="74"/>
      <c r="O849" s="74"/>
      <c r="P849" s="80"/>
      <c r="Q849" s="81"/>
      <c r="R849" s="74"/>
    </row>
    <row r="850" spans="5:18" ht="15.75" customHeight="1" x14ac:dyDescent="0.3">
      <c r="E850" s="74"/>
      <c r="F850" s="83"/>
      <c r="H850" s="74"/>
      <c r="I850" s="79"/>
      <c r="J850" s="74"/>
      <c r="K850" s="74"/>
      <c r="L850" s="79"/>
      <c r="M850" s="74"/>
      <c r="N850" s="74"/>
      <c r="O850" s="74"/>
      <c r="P850" s="80"/>
      <c r="Q850" s="81"/>
      <c r="R850" s="74"/>
    </row>
    <row r="851" spans="5:18" ht="15.75" customHeight="1" x14ac:dyDescent="0.3">
      <c r="E851" s="74"/>
      <c r="F851" s="83"/>
      <c r="H851" s="74"/>
      <c r="I851" s="79"/>
      <c r="J851" s="74"/>
      <c r="K851" s="74"/>
      <c r="L851" s="79"/>
      <c r="M851" s="74"/>
      <c r="N851" s="74"/>
      <c r="O851" s="74"/>
      <c r="P851" s="80"/>
      <c r="Q851" s="81"/>
      <c r="R851" s="74"/>
    </row>
    <row r="852" spans="5:18" ht="15.75" customHeight="1" x14ac:dyDescent="0.3">
      <c r="E852" s="74"/>
      <c r="F852" s="83"/>
      <c r="H852" s="74"/>
      <c r="I852" s="79"/>
      <c r="J852" s="74"/>
      <c r="K852" s="74"/>
      <c r="L852" s="79"/>
      <c r="M852" s="74"/>
      <c r="N852" s="74"/>
      <c r="O852" s="74"/>
      <c r="P852" s="80"/>
      <c r="Q852" s="81"/>
      <c r="R852" s="74"/>
    </row>
    <row r="853" spans="5:18" ht="15.75" customHeight="1" x14ac:dyDescent="0.3">
      <c r="E853" s="74"/>
      <c r="F853" s="83"/>
      <c r="H853" s="74"/>
      <c r="I853" s="79"/>
      <c r="J853" s="74"/>
      <c r="K853" s="74"/>
      <c r="L853" s="79"/>
      <c r="M853" s="74"/>
      <c r="N853" s="74"/>
      <c r="O853" s="74"/>
      <c r="P853" s="80"/>
      <c r="Q853" s="81"/>
      <c r="R853" s="74"/>
    </row>
    <row r="854" spans="5:18" ht="15.75" customHeight="1" x14ac:dyDescent="0.3">
      <c r="E854" s="74"/>
      <c r="F854" s="83"/>
      <c r="H854" s="74"/>
      <c r="I854" s="79"/>
      <c r="J854" s="74"/>
      <c r="K854" s="74"/>
      <c r="L854" s="79"/>
      <c r="M854" s="74"/>
      <c r="N854" s="74"/>
      <c r="O854" s="74"/>
      <c r="P854" s="80"/>
      <c r="Q854" s="81"/>
      <c r="R854" s="74"/>
    </row>
    <row r="855" spans="5:18" ht="15.75" customHeight="1" x14ac:dyDescent="0.3">
      <c r="E855" s="74"/>
      <c r="F855" s="83"/>
      <c r="H855" s="74"/>
      <c r="I855" s="79"/>
      <c r="J855" s="74"/>
      <c r="K855" s="74"/>
      <c r="L855" s="79"/>
      <c r="M855" s="74"/>
      <c r="N855" s="74"/>
      <c r="O855" s="74"/>
      <c r="P855" s="80"/>
      <c r="Q855" s="81"/>
      <c r="R855" s="74"/>
    </row>
    <row r="856" spans="5:18" ht="15.75" customHeight="1" x14ac:dyDescent="0.3">
      <c r="E856" s="74"/>
      <c r="F856" s="83"/>
      <c r="H856" s="74"/>
      <c r="I856" s="79"/>
      <c r="J856" s="74"/>
      <c r="K856" s="74"/>
      <c r="L856" s="79"/>
      <c r="M856" s="74"/>
      <c r="N856" s="74"/>
      <c r="O856" s="74"/>
      <c r="P856" s="80"/>
      <c r="Q856" s="81"/>
      <c r="R856" s="74"/>
    </row>
    <row r="857" spans="5:18" ht="15.75" customHeight="1" x14ac:dyDescent="0.3">
      <c r="E857" s="74"/>
      <c r="F857" s="83"/>
      <c r="H857" s="74"/>
      <c r="I857" s="79"/>
      <c r="J857" s="74"/>
      <c r="K857" s="74"/>
      <c r="L857" s="79"/>
      <c r="M857" s="74"/>
      <c r="N857" s="74"/>
      <c r="O857" s="74"/>
      <c r="P857" s="80"/>
      <c r="Q857" s="81"/>
      <c r="R857" s="74"/>
    </row>
    <row r="858" spans="5:18" ht="15.75" customHeight="1" x14ac:dyDescent="0.3">
      <c r="E858" s="74"/>
      <c r="F858" s="83"/>
      <c r="H858" s="74"/>
      <c r="I858" s="79"/>
      <c r="J858" s="74"/>
      <c r="K858" s="74"/>
      <c r="L858" s="79"/>
      <c r="M858" s="74"/>
      <c r="N858" s="74"/>
      <c r="O858" s="74"/>
      <c r="P858" s="80"/>
      <c r="Q858" s="81"/>
      <c r="R858" s="74"/>
    </row>
    <row r="859" spans="5:18" ht="15.75" customHeight="1" x14ac:dyDescent="0.3">
      <c r="E859" s="74"/>
      <c r="F859" s="83"/>
      <c r="H859" s="74"/>
      <c r="I859" s="79"/>
      <c r="J859" s="74"/>
      <c r="K859" s="74"/>
      <c r="L859" s="79"/>
      <c r="M859" s="74"/>
      <c r="N859" s="74"/>
      <c r="O859" s="74"/>
      <c r="P859" s="80"/>
      <c r="Q859" s="81"/>
      <c r="R859" s="74"/>
    </row>
    <row r="860" spans="5:18" ht="15.75" customHeight="1" x14ac:dyDescent="0.3">
      <c r="E860" s="74"/>
      <c r="F860" s="83"/>
      <c r="H860" s="74"/>
      <c r="I860" s="79"/>
      <c r="J860" s="74"/>
      <c r="K860" s="74"/>
      <c r="L860" s="79"/>
      <c r="M860" s="74"/>
      <c r="N860" s="74"/>
      <c r="O860" s="74"/>
      <c r="P860" s="80"/>
      <c r="Q860" s="81"/>
      <c r="R860" s="74"/>
    </row>
    <row r="861" spans="5:18" ht="15.75" customHeight="1" x14ac:dyDescent="0.3">
      <c r="E861" s="74"/>
      <c r="F861" s="83"/>
      <c r="H861" s="74"/>
      <c r="I861" s="79"/>
      <c r="J861" s="74"/>
      <c r="K861" s="74"/>
      <c r="L861" s="79"/>
      <c r="M861" s="74"/>
      <c r="N861" s="74"/>
      <c r="O861" s="74"/>
      <c r="P861" s="80"/>
      <c r="Q861" s="81"/>
      <c r="R861" s="74"/>
    </row>
    <row r="862" spans="5:18" ht="15.75" customHeight="1" x14ac:dyDescent="0.3">
      <c r="E862" s="74"/>
      <c r="F862" s="83"/>
      <c r="H862" s="74"/>
      <c r="I862" s="79"/>
      <c r="J862" s="74"/>
      <c r="K862" s="74"/>
      <c r="L862" s="79"/>
      <c r="M862" s="74"/>
      <c r="N862" s="74"/>
      <c r="O862" s="74"/>
      <c r="P862" s="80"/>
      <c r="Q862" s="81"/>
      <c r="R862" s="74"/>
    </row>
    <row r="863" spans="5:18" ht="15.75" customHeight="1" x14ac:dyDescent="0.3">
      <c r="E863" s="74"/>
      <c r="F863" s="83"/>
      <c r="H863" s="74"/>
      <c r="I863" s="79"/>
      <c r="J863" s="74"/>
      <c r="K863" s="74"/>
      <c r="L863" s="79"/>
      <c r="M863" s="74"/>
      <c r="N863" s="74"/>
      <c r="O863" s="74"/>
      <c r="P863" s="80"/>
      <c r="Q863" s="81"/>
      <c r="R863" s="74"/>
    </row>
    <row r="864" spans="5:18" ht="15.75" customHeight="1" x14ac:dyDescent="0.3">
      <c r="E864" s="74"/>
      <c r="F864" s="83"/>
      <c r="H864" s="74"/>
      <c r="I864" s="79"/>
      <c r="J864" s="74"/>
      <c r="K864" s="74"/>
      <c r="L864" s="79"/>
      <c r="M864" s="74"/>
      <c r="N864" s="74"/>
      <c r="O864" s="74"/>
      <c r="P864" s="80"/>
      <c r="Q864" s="81"/>
      <c r="R864" s="74"/>
    </row>
    <row r="865" spans="5:18" ht="15.75" customHeight="1" x14ac:dyDescent="0.3">
      <c r="E865" s="74"/>
      <c r="F865" s="83"/>
      <c r="H865" s="74"/>
      <c r="I865" s="79"/>
      <c r="J865" s="74"/>
      <c r="K865" s="74"/>
      <c r="L865" s="79"/>
      <c r="M865" s="74"/>
      <c r="N865" s="74"/>
      <c r="O865" s="74"/>
      <c r="P865" s="80"/>
      <c r="Q865" s="81"/>
      <c r="R865" s="74"/>
    </row>
    <row r="866" spans="5:18" ht="15.75" customHeight="1" x14ac:dyDescent="0.3">
      <c r="E866" s="74"/>
      <c r="F866" s="83"/>
      <c r="H866" s="74"/>
      <c r="I866" s="79"/>
      <c r="J866" s="74"/>
      <c r="K866" s="74"/>
      <c r="L866" s="79"/>
      <c r="M866" s="74"/>
      <c r="N866" s="74"/>
      <c r="O866" s="74"/>
      <c r="P866" s="80"/>
      <c r="Q866" s="81"/>
      <c r="R866" s="74"/>
    </row>
    <row r="867" spans="5:18" ht="15.75" customHeight="1" x14ac:dyDescent="0.3">
      <c r="E867" s="74"/>
      <c r="F867" s="83"/>
      <c r="H867" s="74"/>
      <c r="I867" s="79"/>
      <c r="J867" s="74"/>
      <c r="K867" s="74"/>
      <c r="L867" s="79"/>
      <c r="M867" s="74"/>
      <c r="N867" s="74"/>
      <c r="O867" s="74"/>
      <c r="P867" s="80"/>
      <c r="Q867" s="81"/>
      <c r="R867" s="74"/>
    </row>
    <row r="868" spans="5:18" ht="15.75" customHeight="1" x14ac:dyDescent="0.3">
      <c r="E868" s="74"/>
      <c r="F868" s="83"/>
      <c r="H868" s="74"/>
      <c r="I868" s="79"/>
      <c r="J868" s="74"/>
      <c r="K868" s="74"/>
      <c r="L868" s="79"/>
      <c r="M868" s="74"/>
      <c r="N868" s="74"/>
      <c r="O868" s="74"/>
      <c r="P868" s="80"/>
      <c r="Q868" s="81"/>
      <c r="R868" s="74"/>
    </row>
    <row r="869" spans="5:18" ht="15.75" customHeight="1" x14ac:dyDescent="0.3">
      <c r="E869" s="74"/>
      <c r="F869" s="83"/>
      <c r="H869" s="74"/>
      <c r="I869" s="79"/>
      <c r="J869" s="74"/>
      <c r="K869" s="74"/>
      <c r="L869" s="79"/>
      <c r="M869" s="74"/>
      <c r="N869" s="74"/>
      <c r="O869" s="74"/>
      <c r="P869" s="80"/>
      <c r="Q869" s="81"/>
      <c r="R869" s="74"/>
    </row>
    <row r="870" spans="5:18" ht="15.75" customHeight="1" x14ac:dyDescent="0.3">
      <c r="E870" s="74"/>
      <c r="F870" s="83"/>
      <c r="H870" s="74"/>
      <c r="I870" s="79"/>
      <c r="J870" s="74"/>
      <c r="K870" s="74"/>
      <c r="L870" s="79"/>
      <c r="M870" s="74"/>
      <c r="N870" s="74"/>
      <c r="O870" s="74"/>
      <c r="P870" s="80"/>
      <c r="Q870" s="81"/>
      <c r="R870" s="74"/>
    </row>
    <row r="871" spans="5:18" ht="15.75" customHeight="1" x14ac:dyDescent="0.3">
      <c r="E871" s="74"/>
      <c r="F871" s="83"/>
      <c r="H871" s="74"/>
      <c r="I871" s="79"/>
      <c r="J871" s="74"/>
      <c r="K871" s="74"/>
      <c r="L871" s="79"/>
      <c r="M871" s="74"/>
      <c r="N871" s="74"/>
      <c r="O871" s="74"/>
      <c r="P871" s="80"/>
      <c r="Q871" s="81"/>
      <c r="R871" s="74"/>
    </row>
    <row r="872" spans="5:18" ht="15.75" customHeight="1" x14ac:dyDescent="0.3">
      <c r="E872" s="74"/>
      <c r="F872" s="83"/>
      <c r="H872" s="74"/>
      <c r="I872" s="79"/>
      <c r="J872" s="74"/>
      <c r="K872" s="74"/>
      <c r="L872" s="79"/>
      <c r="M872" s="74"/>
      <c r="N872" s="74"/>
      <c r="O872" s="74"/>
      <c r="P872" s="80"/>
      <c r="Q872" s="81"/>
      <c r="R872" s="74"/>
    </row>
    <row r="873" spans="5:18" ht="15.75" customHeight="1" x14ac:dyDescent="0.3">
      <c r="E873" s="74"/>
      <c r="F873" s="83"/>
      <c r="H873" s="74"/>
      <c r="I873" s="79"/>
      <c r="J873" s="74"/>
      <c r="K873" s="74"/>
      <c r="L873" s="79"/>
      <c r="M873" s="74"/>
      <c r="N873" s="74"/>
      <c r="O873" s="74"/>
      <c r="P873" s="80"/>
      <c r="Q873" s="81"/>
      <c r="R873" s="74"/>
    </row>
    <row r="874" spans="5:18" ht="15.75" customHeight="1" x14ac:dyDescent="0.3">
      <c r="E874" s="74"/>
      <c r="F874" s="83"/>
      <c r="H874" s="74"/>
      <c r="I874" s="79"/>
      <c r="J874" s="74"/>
      <c r="K874" s="74"/>
      <c r="L874" s="79"/>
      <c r="M874" s="74"/>
      <c r="N874" s="74"/>
      <c r="O874" s="74"/>
      <c r="P874" s="80"/>
      <c r="Q874" s="81"/>
      <c r="R874" s="74"/>
    </row>
    <row r="875" spans="5:18" ht="15.75" customHeight="1" x14ac:dyDescent="0.3">
      <c r="E875" s="74"/>
      <c r="F875" s="83"/>
      <c r="H875" s="74"/>
      <c r="I875" s="79"/>
      <c r="J875" s="74"/>
      <c r="K875" s="74"/>
      <c r="L875" s="79"/>
      <c r="M875" s="74"/>
      <c r="N875" s="74"/>
      <c r="O875" s="74"/>
      <c r="P875" s="80"/>
      <c r="Q875" s="81"/>
      <c r="R875" s="74"/>
    </row>
    <row r="876" spans="5:18" ht="15.75" customHeight="1" x14ac:dyDescent="0.3">
      <c r="E876" s="74"/>
      <c r="F876" s="83"/>
      <c r="H876" s="74"/>
      <c r="I876" s="79"/>
      <c r="J876" s="74"/>
      <c r="K876" s="74"/>
      <c r="L876" s="79"/>
      <c r="M876" s="74"/>
      <c r="N876" s="74"/>
      <c r="O876" s="74"/>
      <c r="P876" s="80"/>
      <c r="Q876" s="81"/>
      <c r="R876" s="74"/>
    </row>
    <row r="877" spans="5:18" ht="15.75" customHeight="1" x14ac:dyDescent="0.3">
      <c r="E877" s="74"/>
      <c r="F877" s="83"/>
      <c r="H877" s="74"/>
      <c r="I877" s="79"/>
      <c r="J877" s="74"/>
      <c r="K877" s="74"/>
      <c r="L877" s="79"/>
      <c r="M877" s="74"/>
      <c r="N877" s="74"/>
      <c r="O877" s="74"/>
      <c r="P877" s="80"/>
      <c r="Q877" s="81"/>
      <c r="R877" s="74"/>
    </row>
    <row r="878" spans="5:18" ht="15.75" customHeight="1" x14ac:dyDescent="0.3">
      <c r="E878" s="74"/>
      <c r="F878" s="83"/>
      <c r="H878" s="74"/>
      <c r="I878" s="79"/>
      <c r="J878" s="74"/>
      <c r="K878" s="74"/>
      <c r="L878" s="79"/>
      <c r="M878" s="74"/>
      <c r="N878" s="74"/>
      <c r="O878" s="74"/>
      <c r="P878" s="80"/>
      <c r="Q878" s="81"/>
      <c r="R878" s="74"/>
    </row>
    <row r="879" spans="5:18" ht="15.75" customHeight="1" x14ac:dyDescent="0.3">
      <c r="E879" s="74"/>
      <c r="F879" s="83"/>
      <c r="H879" s="74"/>
      <c r="I879" s="79"/>
      <c r="J879" s="74"/>
      <c r="K879" s="74"/>
      <c r="L879" s="79"/>
      <c r="M879" s="74"/>
      <c r="N879" s="74"/>
      <c r="O879" s="74"/>
      <c r="P879" s="80"/>
      <c r="Q879" s="81"/>
      <c r="R879" s="74"/>
    </row>
    <row r="880" spans="5:18" ht="15.75" customHeight="1" x14ac:dyDescent="0.3">
      <c r="E880" s="74"/>
      <c r="F880" s="83"/>
      <c r="H880" s="74"/>
      <c r="I880" s="79"/>
      <c r="J880" s="74"/>
      <c r="K880" s="74"/>
      <c r="L880" s="79"/>
      <c r="M880" s="74"/>
      <c r="N880" s="74"/>
      <c r="O880" s="74"/>
      <c r="P880" s="80"/>
      <c r="Q880" s="81"/>
      <c r="R880" s="74"/>
    </row>
    <row r="881" spans="5:18" ht="15.75" customHeight="1" x14ac:dyDescent="0.3">
      <c r="E881" s="74"/>
      <c r="F881" s="83"/>
      <c r="H881" s="74"/>
      <c r="I881" s="79"/>
      <c r="J881" s="74"/>
      <c r="K881" s="74"/>
      <c r="L881" s="79"/>
      <c r="M881" s="74"/>
      <c r="N881" s="74"/>
      <c r="O881" s="74"/>
      <c r="P881" s="80"/>
      <c r="Q881" s="81"/>
      <c r="R881" s="74"/>
    </row>
    <row r="882" spans="5:18" ht="15.75" customHeight="1" x14ac:dyDescent="0.3">
      <c r="E882" s="74"/>
      <c r="F882" s="83"/>
      <c r="H882" s="74"/>
      <c r="I882" s="79"/>
      <c r="J882" s="74"/>
      <c r="K882" s="74"/>
      <c r="L882" s="79"/>
      <c r="M882" s="74"/>
      <c r="N882" s="74"/>
      <c r="O882" s="74"/>
      <c r="P882" s="80"/>
      <c r="Q882" s="81"/>
      <c r="R882" s="74"/>
    </row>
    <row r="883" spans="5:18" ht="15.75" customHeight="1" x14ac:dyDescent="0.3">
      <c r="E883" s="74"/>
      <c r="F883" s="83"/>
      <c r="H883" s="74"/>
      <c r="I883" s="79"/>
      <c r="J883" s="74"/>
      <c r="K883" s="74"/>
      <c r="L883" s="79"/>
      <c r="M883" s="74"/>
      <c r="N883" s="74"/>
      <c r="O883" s="74"/>
      <c r="P883" s="80"/>
      <c r="Q883" s="81"/>
      <c r="R883" s="74"/>
    </row>
    <row r="884" spans="5:18" ht="15.75" customHeight="1" x14ac:dyDescent="0.3">
      <c r="E884" s="74"/>
      <c r="F884" s="83"/>
      <c r="H884" s="74"/>
      <c r="I884" s="79"/>
      <c r="J884" s="74"/>
      <c r="K884" s="74"/>
      <c r="L884" s="79"/>
      <c r="M884" s="74"/>
      <c r="N884" s="74"/>
      <c r="O884" s="74"/>
      <c r="P884" s="80"/>
      <c r="Q884" s="81"/>
      <c r="R884" s="74"/>
    </row>
    <row r="885" spans="5:18" ht="15.75" customHeight="1" x14ac:dyDescent="0.3">
      <c r="E885" s="74"/>
      <c r="F885" s="83"/>
      <c r="H885" s="74"/>
      <c r="I885" s="79"/>
      <c r="J885" s="74"/>
      <c r="K885" s="74"/>
      <c r="L885" s="79"/>
      <c r="M885" s="74"/>
      <c r="N885" s="74"/>
      <c r="O885" s="74"/>
      <c r="P885" s="80"/>
      <c r="Q885" s="81"/>
      <c r="R885" s="74"/>
    </row>
    <row r="886" spans="5:18" ht="15.75" customHeight="1" x14ac:dyDescent="0.3">
      <c r="E886" s="74"/>
      <c r="F886" s="83"/>
      <c r="H886" s="74"/>
      <c r="I886" s="79"/>
      <c r="J886" s="74"/>
      <c r="K886" s="74"/>
      <c r="L886" s="79"/>
      <c r="M886" s="74"/>
      <c r="N886" s="74"/>
      <c r="O886" s="74"/>
      <c r="P886" s="80"/>
      <c r="Q886" s="81"/>
      <c r="R886" s="74"/>
    </row>
    <row r="887" spans="5:18" ht="15.75" customHeight="1" x14ac:dyDescent="0.3">
      <c r="E887" s="74"/>
      <c r="F887" s="83"/>
      <c r="H887" s="74"/>
      <c r="I887" s="79"/>
      <c r="J887" s="74"/>
      <c r="K887" s="74"/>
      <c r="L887" s="79"/>
      <c r="M887" s="74"/>
      <c r="N887" s="74"/>
      <c r="O887" s="74"/>
      <c r="P887" s="80"/>
      <c r="Q887" s="81"/>
      <c r="R887" s="74"/>
    </row>
    <row r="888" spans="5:18" ht="15.75" customHeight="1" x14ac:dyDescent="0.3">
      <c r="E888" s="74"/>
      <c r="F888" s="83"/>
      <c r="H888" s="74"/>
      <c r="I888" s="79"/>
      <c r="J888" s="74"/>
      <c r="K888" s="74"/>
      <c r="L888" s="79"/>
      <c r="M888" s="74"/>
      <c r="N888" s="74"/>
      <c r="O888" s="74"/>
      <c r="P888" s="80"/>
      <c r="Q888" s="81"/>
      <c r="R888" s="74"/>
    </row>
    <row r="889" spans="5:18" ht="15.75" customHeight="1" x14ac:dyDescent="0.3">
      <c r="E889" s="74"/>
      <c r="F889" s="83"/>
      <c r="H889" s="74"/>
      <c r="I889" s="79"/>
      <c r="J889" s="74"/>
      <c r="K889" s="74"/>
      <c r="L889" s="79"/>
      <c r="M889" s="74"/>
      <c r="N889" s="74"/>
      <c r="O889" s="74"/>
      <c r="P889" s="80"/>
      <c r="Q889" s="81"/>
      <c r="R889" s="74"/>
    </row>
    <row r="890" spans="5:18" ht="15.75" customHeight="1" x14ac:dyDescent="0.3">
      <c r="E890" s="74"/>
      <c r="F890" s="83"/>
      <c r="H890" s="74"/>
      <c r="I890" s="79"/>
      <c r="J890" s="74"/>
      <c r="K890" s="74"/>
      <c r="L890" s="79"/>
      <c r="M890" s="74"/>
      <c r="N890" s="74"/>
      <c r="O890" s="74"/>
      <c r="P890" s="80"/>
      <c r="Q890" s="81"/>
      <c r="R890" s="74"/>
    </row>
    <row r="891" spans="5:18" ht="15.75" customHeight="1" x14ac:dyDescent="0.3">
      <c r="E891" s="74"/>
      <c r="F891" s="83"/>
      <c r="H891" s="74"/>
      <c r="I891" s="79"/>
      <c r="J891" s="74"/>
      <c r="K891" s="74"/>
      <c r="L891" s="79"/>
      <c r="M891" s="74"/>
      <c r="N891" s="74"/>
      <c r="O891" s="74"/>
      <c r="P891" s="80"/>
      <c r="Q891" s="81"/>
      <c r="R891" s="74"/>
    </row>
    <row r="892" spans="5:18" ht="15.75" customHeight="1" x14ac:dyDescent="0.3">
      <c r="E892" s="74"/>
      <c r="F892" s="83"/>
      <c r="H892" s="74"/>
      <c r="I892" s="79"/>
      <c r="J892" s="74"/>
      <c r="K892" s="74"/>
      <c r="L892" s="79"/>
      <c r="M892" s="74"/>
      <c r="N892" s="74"/>
      <c r="O892" s="74"/>
      <c r="P892" s="80"/>
      <c r="Q892" s="81"/>
      <c r="R892" s="74"/>
    </row>
    <row r="893" spans="5:18" ht="15.75" customHeight="1" x14ac:dyDescent="0.3">
      <c r="E893" s="74"/>
      <c r="F893" s="83"/>
      <c r="H893" s="74"/>
      <c r="I893" s="79"/>
      <c r="J893" s="74"/>
      <c r="K893" s="74"/>
      <c r="L893" s="79"/>
      <c r="M893" s="74"/>
      <c r="N893" s="74"/>
      <c r="O893" s="74"/>
      <c r="P893" s="80"/>
      <c r="Q893" s="81"/>
      <c r="R893" s="74"/>
    </row>
    <row r="894" spans="5:18" ht="15.75" customHeight="1" x14ac:dyDescent="0.3">
      <c r="E894" s="74"/>
      <c r="F894" s="83"/>
      <c r="H894" s="74"/>
      <c r="I894" s="79"/>
      <c r="J894" s="74"/>
      <c r="K894" s="74"/>
      <c r="L894" s="79"/>
      <c r="M894" s="74"/>
      <c r="N894" s="74"/>
      <c r="O894" s="74"/>
      <c r="P894" s="80"/>
      <c r="Q894" s="81"/>
      <c r="R894" s="74"/>
    </row>
    <row r="895" spans="5:18" ht="15.75" customHeight="1" x14ac:dyDescent="0.3">
      <c r="E895" s="74"/>
      <c r="F895" s="83"/>
      <c r="H895" s="74"/>
      <c r="I895" s="79"/>
      <c r="J895" s="74"/>
      <c r="K895" s="74"/>
      <c r="L895" s="79"/>
      <c r="M895" s="74"/>
      <c r="N895" s="74"/>
      <c r="O895" s="74"/>
      <c r="P895" s="80"/>
      <c r="Q895" s="81"/>
      <c r="R895" s="74"/>
    </row>
    <row r="896" spans="5:18" ht="15.75" customHeight="1" x14ac:dyDescent="0.3">
      <c r="E896" s="74"/>
      <c r="F896" s="83"/>
      <c r="H896" s="74"/>
      <c r="I896" s="79"/>
      <c r="J896" s="74"/>
      <c r="K896" s="74"/>
      <c r="L896" s="79"/>
      <c r="M896" s="74"/>
      <c r="N896" s="74"/>
      <c r="O896" s="74"/>
      <c r="P896" s="80"/>
      <c r="Q896" s="81"/>
      <c r="R896" s="74"/>
    </row>
    <row r="897" spans="5:18" ht="15.75" customHeight="1" x14ac:dyDescent="0.3">
      <c r="E897" s="74"/>
      <c r="F897" s="83"/>
      <c r="H897" s="74"/>
      <c r="I897" s="79"/>
      <c r="J897" s="74"/>
      <c r="K897" s="74"/>
      <c r="L897" s="79"/>
      <c r="M897" s="74"/>
      <c r="N897" s="74"/>
      <c r="O897" s="74"/>
      <c r="P897" s="80"/>
      <c r="Q897" s="81"/>
      <c r="R897" s="74"/>
    </row>
    <row r="898" spans="5:18" ht="15.75" customHeight="1" x14ac:dyDescent="0.3">
      <c r="E898" s="74"/>
      <c r="F898" s="83"/>
      <c r="H898" s="74"/>
      <c r="I898" s="79"/>
      <c r="J898" s="74"/>
      <c r="K898" s="74"/>
      <c r="L898" s="79"/>
      <c r="M898" s="74"/>
      <c r="N898" s="74"/>
      <c r="O898" s="74"/>
      <c r="P898" s="80"/>
      <c r="Q898" s="81"/>
      <c r="R898" s="74"/>
    </row>
    <row r="899" spans="5:18" ht="15.75" customHeight="1" x14ac:dyDescent="0.3">
      <c r="E899" s="74"/>
      <c r="F899" s="83"/>
      <c r="H899" s="74"/>
      <c r="I899" s="79"/>
      <c r="J899" s="74"/>
      <c r="K899" s="74"/>
      <c r="L899" s="79"/>
      <c r="M899" s="74"/>
      <c r="N899" s="74"/>
      <c r="O899" s="74"/>
      <c r="P899" s="80"/>
      <c r="Q899" s="81"/>
      <c r="R899" s="74"/>
    </row>
    <row r="900" spans="5:18" ht="15.75" customHeight="1" x14ac:dyDescent="0.3">
      <c r="E900" s="74"/>
      <c r="F900" s="83"/>
      <c r="H900" s="74"/>
      <c r="I900" s="79"/>
      <c r="J900" s="74"/>
      <c r="K900" s="74"/>
      <c r="L900" s="79"/>
      <c r="M900" s="74"/>
      <c r="N900" s="74"/>
      <c r="O900" s="74"/>
      <c r="P900" s="80"/>
      <c r="Q900" s="81"/>
      <c r="R900" s="74"/>
    </row>
    <row r="901" spans="5:18" ht="15.75" customHeight="1" x14ac:dyDescent="0.3">
      <c r="E901" s="74"/>
      <c r="F901" s="83"/>
      <c r="H901" s="74"/>
      <c r="I901" s="79"/>
      <c r="J901" s="74"/>
      <c r="K901" s="74"/>
      <c r="L901" s="79"/>
      <c r="M901" s="74"/>
      <c r="N901" s="74"/>
      <c r="O901" s="74"/>
      <c r="P901" s="80"/>
      <c r="Q901" s="81"/>
      <c r="R901" s="74"/>
    </row>
    <row r="902" spans="5:18" ht="15.75" customHeight="1" x14ac:dyDescent="0.3">
      <c r="E902" s="74"/>
      <c r="F902" s="83"/>
      <c r="H902" s="74"/>
      <c r="I902" s="79"/>
      <c r="J902" s="74"/>
      <c r="K902" s="74"/>
      <c r="L902" s="79"/>
      <c r="M902" s="74"/>
      <c r="N902" s="74"/>
      <c r="O902" s="74"/>
      <c r="P902" s="80"/>
      <c r="Q902" s="81"/>
      <c r="R902" s="74"/>
    </row>
    <row r="903" spans="5:18" ht="15.75" customHeight="1" x14ac:dyDescent="0.3">
      <c r="E903" s="74"/>
      <c r="F903" s="83"/>
      <c r="H903" s="74"/>
      <c r="I903" s="79"/>
      <c r="J903" s="74"/>
      <c r="K903" s="74"/>
      <c r="L903" s="79"/>
      <c r="M903" s="74"/>
      <c r="N903" s="74"/>
      <c r="O903" s="74"/>
      <c r="P903" s="80"/>
      <c r="Q903" s="81"/>
      <c r="R903" s="74"/>
    </row>
    <row r="904" spans="5:18" ht="15.75" customHeight="1" x14ac:dyDescent="0.3">
      <c r="E904" s="74"/>
      <c r="F904" s="83"/>
      <c r="H904" s="74"/>
      <c r="I904" s="79"/>
      <c r="J904" s="74"/>
      <c r="K904" s="74"/>
      <c r="L904" s="79"/>
      <c r="M904" s="74"/>
      <c r="N904" s="74"/>
      <c r="O904" s="74"/>
      <c r="P904" s="80"/>
      <c r="Q904" s="81"/>
      <c r="R904" s="74"/>
    </row>
    <row r="905" spans="5:18" ht="15.75" customHeight="1" x14ac:dyDescent="0.3">
      <c r="E905" s="74"/>
      <c r="F905" s="83"/>
      <c r="H905" s="74"/>
      <c r="I905" s="79"/>
      <c r="J905" s="74"/>
      <c r="K905" s="74"/>
      <c r="L905" s="79"/>
      <c r="M905" s="74"/>
      <c r="N905" s="74"/>
      <c r="O905" s="74"/>
      <c r="P905" s="80"/>
      <c r="Q905" s="81"/>
      <c r="R905" s="74"/>
    </row>
    <row r="906" spans="5:18" ht="15.75" customHeight="1" x14ac:dyDescent="0.3">
      <c r="E906" s="74"/>
      <c r="F906" s="83"/>
      <c r="H906" s="74"/>
      <c r="I906" s="79"/>
      <c r="J906" s="74"/>
      <c r="K906" s="74"/>
      <c r="L906" s="79"/>
      <c r="M906" s="74"/>
      <c r="N906" s="74"/>
      <c r="O906" s="74"/>
      <c r="P906" s="80"/>
      <c r="Q906" s="81"/>
      <c r="R906" s="74"/>
    </row>
    <row r="907" spans="5:18" ht="15.75" customHeight="1" x14ac:dyDescent="0.3">
      <c r="E907" s="74"/>
      <c r="F907" s="83"/>
      <c r="H907" s="74"/>
      <c r="I907" s="79"/>
      <c r="J907" s="74"/>
      <c r="K907" s="74"/>
      <c r="L907" s="79"/>
      <c r="M907" s="74"/>
      <c r="N907" s="74"/>
      <c r="O907" s="74"/>
      <c r="P907" s="80"/>
      <c r="Q907" s="81"/>
      <c r="R907" s="74"/>
    </row>
    <row r="908" spans="5:18" ht="15.75" customHeight="1" x14ac:dyDescent="0.3">
      <c r="E908" s="74"/>
      <c r="F908" s="83"/>
      <c r="H908" s="74"/>
      <c r="I908" s="79"/>
      <c r="J908" s="74"/>
      <c r="K908" s="74"/>
      <c r="L908" s="79"/>
      <c r="M908" s="74"/>
      <c r="N908" s="74"/>
      <c r="O908" s="74"/>
      <c r="P908" s="80"/>
      <c r="Q908" s="81"/>
      <c r="R908" s="74"/>
    </row>
    <row r="909" spans="5:18" ht="15.75" customHeight="1" x14ac:dyDescent="0.3">
      <c r="E909" s="74"/>
      <c r="F909" s="83"/>
      <c r="H909" s="74"/>
      <c r="I909" s="79"/>
      <c r="J909" s="74"/>
      <c r="K909" s="74"/>
      <c r="L909" s="79"/>
      <c r="M909" s="74"/>
      <c r="N909" s="74"/>
      <c r="O909" s="74"/>
      <c r="P909" s="80"/>
      <c r="Q909" s="81"/>
      <c r="R909" s="74"/>
    </row>
    <row r="910" spans="5:18" ht="15.75" customHeight="1" x14ac:dyDescent="0.3">
      <c r="E910" s="74"/>
      <c r="F910" s="83"/>
      <c r="H910" s="74"/>
      <c r="I910" s="79"/>
      <c r="J910" s="74"/>
      <c r="K910" s="74"/>
      <c r="L910" s="79"/>
      <c r="M910" s="74"/>
      <c r="N910" s="74"/>
      <c r="O910" s="74"/>
      <c r="P910" s="80"/>
      <c r="Q910" s="81"/>
      <c r="R910" s="74"/>
    </row>
    <row r="911" spans="5:18" ht="15.75" customHeight="1" x14ac:dyDescent="0.3">
      <c r="E911" s="74"/>
      <c r="F911" s="83"/>
      <c r="H911" s="74"/>
      <c r="I911" s="79"/>
      <c r="J911" s="74"/>
      <c r="K911" s="74"/>
      <c r="L911" s="79"/>
      <c r="M911" s="74"/>
      <c r="N911" s="74"/>
      <c r="O911" s="74"/>
      <c r="P911" s="80"/>
      <c r="Q911" s="81"/>
      <c r="R911" s="74"/>
    </row>
    <row r="912" spans="5:18" ht="15.75" customHeight="1" x14ac:dyDescent="0.3">
      <c r="E912" s="74"/>
      <c r="F912" s="83"/>
      <c r="H912" s="74"/>
      <c r="I912" s="79"/>
      <c r="J912" s="74"/>
      <c r="K912" s="74"/>
      <c r="L912" s="79"/>
      <c r="M912" s="74"/>
      <c r="N912" s="74"/>
      <c r="O912" s="74"/>
      <c r="P912" s="80"/>
      <c r="Q912" s="81"/>
      <c r="R912" s="74"/>
    </row>
    <row r="913" spans="5:18" ht="15.75" customHeight="1" x14ac:dyDescent="0.3">
      <c r="E913" s="74"/>
      <c r="F913" s="83"/>
      <c r="H913" s="74"/>
      <c r="I913" s="79"/>
      <c r="J913" s="74"/>
      <c r="K913" s="74"/>
      <c r="L913" s="79"/>
      <c r="M913" s="74"/>
      <c r="N913" s="74"/>
      <c r="O913" s="74"/>
      <c r="P913" s="80"/>
      <c r="Q913" s="81"/>
      <c r="R913" s="74"/>
    </row>
    <row r="914" spans="5:18" ht="15.75" customHeight="1" x14ac:dyDescent="0.3">
      <c r="E914" s="74"/>
      <c r="F914" s="83"/>
      <c r="H914" s="74"/>
      <c r="I914" s="79"/>
      <c r="J914" s="74"/>
      <c r="K914" s="74"/>
      <c r="L914" s="79"/>
      <c r="M914" s="74"/>
      <c r="N914" s="74"/>
      <c r="O914" s="74"/>
      <c r="P914" s="80"/>
      <c r="Q914" s="81"/>
      <c r="R914" s="74"/>
    </row>
    <row r="915" spans="5:18" ht="15.75" customHeight="1" x14ac:dyDescent="0.3">
      <c r="E915" s="74"/>
      <c r="F915" s="83"/>
      <c r="H915" s="74"/>
      <c r="I915" s="79"/>
      <c r="J915" s="74"/>
      <c r="K915" s="74"/>
      <c r="L915" s="79"/>
      <c r="M915" s="74"/>
      <c r="N915" s="74"/>
      <c r="O915" s="74"/>
      <c r="P915" s="80"/>
      <c r="Q915" s="81"/>
      <c r="R915" s="74"/>
    </row>
    <row r="916" spans="5:18" ht="15.75" customHeight="1" x14ac:dyDescent="0.3">
      <c r="E916" s="74"/>
      <c r="F916" s="83"/>
      <c r="H916" s="74"/>
      <c r="I916" s="79"/>
      <c r="J916" s="74"/>
      <c r="K916" s="74"/>
      <c r="L916" s="79"/>
      <c r="M916" s="74"/>
      <c r="N916" s="74"/>
      <c r="O916" s="74"/>
      <c r="P916" s="80"/>
      <c r="Q916" s="81"/>
      <c r="R916" s="74"/>
    </row>
    <row r="917" spans="5:18" ht="15.75" customHeight="1" x14ac:dyDescent="0.3">
      <c r="E917" s="74"/>
      <c r="F917" s="83"/>
      <c r="H917" s="74"/>
      <c r="I917" s="79"/>
      <c r="J917" s="74"/>
      <c r="K917" s="74"/>
      <c r="L917" s="79"/>
      <c r="M917" s="74"/>
      <c r="N917" s="74"/>
      <c r="O917" s="74"/>
      <c r="P917" s="80"/>
      <c r="Q917" s="81"/>
      <c r="R917" s="74"/>
    </row>
    <row r="918" spans="5:18" ht="15.75" customHeight="1" x14ac:dyDescent="0.3">
      <c r="E918" s="74"/>
      <c r="F918" s="83"/>
      <c r="H918" s="74"/>
      <c r="I918" s="79"/>
      <c r="J918" s="74"/>
      <c r="K918" s="74"/>
      <c r="L918" s="79"/>
      <c r="M918" s="74"/>
      <c r="N918" s="74"/>
      <c r="O918" s="74"/>
      <c r="P918" s="80"/>
      <c r="Q918" s="81"/>
      <c r="R918" s="74"/>
    </row>
    <row r="919" spans="5:18" ht="15.75" customHeight="1" x14ac:dyDescent="0.3">
      <c r="E919" s="74"/>
      <c r="F919" s="83"/>
      <c r="H919" s="74"/>
      <c r="I919" s="79"/>
      <c r="J919" s="74"/>
      <c r="K919" s="74"/>
      <c r="L919" s="79"/>
      <c r="M919" s="74"/>
      <c r="N919" s="74"/>
      <c r="O919" s="74"/>
      <c r="P919" s="80"/>
      <c r="Q919" s="81"/>
      <c r="R919" s="74"/>
    </row>
    <row r="920" spans="5:18" ht="15.75" customHeight="1" x14ac:dyDescent="0.3">
      <c r="E920" s="74"/>
      <c r="F920" s="83"/>
      <c r="H920" s="74"/>
      <c r="I920" s="79"/>
      <c r="J920" s="74"/>
      <c r="K920" s="74"/>
      <c r="L920" s="79"/>
      <c r="M920" s="74"/>
      <c r="N920" s="74"/>
      <c r="O920" s="74"/>
      <c r="P920" s="80"/>
      <c r="Q920" s="81"/>
      <c r="R920" s="74"/>
    </row>
    <row r="921" spans="5:18" ht="15.75" customHeight="1" x14ac:dyDescent="0.3">
      <c r="E921" s="74"/>
      <c r="F921" s="83"/>
      <c r="H921" s="74"/>
      <c r="I921" s="79"/>
      <c r="J921" s="74"/>
      <c r="K921" s="74"/>
      <c r="L921" s="79"/>
      <c r="M921" s="74"/>
      <c r="N921" s="74"/>
      <c r="O921" s="74"/>
      <c r="P921" s="80"/>
      <c r="Q921" s="81"/>
      <c r="R921" s="74"/>
    </row>
    <row r="922" spans="5:18" ht="15.75" customHeight="1" x14ac:dyDescent="0.3">
      <c r="E922" s="74"/>
      <c r="F922" s="83"/>
      <c r="H922" s="74"/>
      <c r="I922" s="79"/>
      <c r="J922" s="74"/>
      <c r="K922" s="74"/>
      <c r="L922" s="79"/>
      <c r="M922" s="74"/>
      <c r="N922" s="74"/>
      <c r="O922" s="74"/>
      <c r="P922" s="80"/>
      <c r="Q922" s="81"/>
      <c r="R922" s="74"/>
    </row>
    <row r="923" spans="5:18" ht="15.75" customHeight="1" x14ac:dyDescent="0.3">
      <c r="E923" s="74"/>
      <c r="F923" s="83"/>
      <c r="H923" s="74"/>
      <c r="I923" s="79"/>
      <c r="J923" s="74"/>
      <c r="K923" s="74"/>
      <c r="L923" s="79"/>
      <c r="M923" s="74"/>
      <c r="N923" s="74"/>
      <c r="O923" s="74"/>
      <c r="P923" s="80"/>
      <c r="Q923" s="81"/>
      <c r="R923" s="74"/>
    </row>
    <row r="924" spans="5:18" ht="15.75" customHeight="1" x14ac:dyDescent="0.3">
      <c r="E924" s="74"/>
      <c r="F924" s="83"/>
      <c r="H924" s="74"/>
      <c r="I924" s="79"/>
      <c r="J924" s="74"/>
      <c r="K924" s="74"/>
      <c r="L924" s="79"/>
      <c r="M924" s="74"/>
      <c r="N924" s="74"/>
      <c r="O924" s="74"/>
      <c r="P924" s="80"/>
      <c r="Q924" s="81"/>
      <c r="R924" s="74"/>
    </row>
    <row r="925" spans="5:18" ht="15.75" customHeight="1" x14ac:dyDescent="0.3">
      <c r="E925" s="74"/>
      <c r="F925" s="83"/>
      <c r="H925" s="74"/>
      <c r="I925" s="79"/>
      <c r="J925" s="74"/>
      <c r="K925" s="74"/>
      <c r="L925" s="79"/>
      <c r="M925" s="74"/>
      <c r="N925" s="74"/>
      <c r="O925" s="74"/>
      <c r="P925" s="80"/>
      <c r="Q925" s="81"/>
      <c r="R925" s="74"/>
    </row>
    <row r="926" spans="5:18" ht="15.75" customHeight="1" x14ac:dyDescent="0.3">
      <c r="E926" s="74"/>
      <c r="F926" s="83"/>
      <c r="H926" s="74"/>
      <c r="I926" s="79"/>
      <c r="J926" s="74"/>
      <c r="K926" s="74"/>
      <c r="L926" s="79"/>
      <c r="M926" s="74"/>
      <c r="N926" s="74"/>
      <c r="O926" s="74"/>
      <c r="P926" s="80"/>
      <c r="Q926" s="81"/>
      <c r="R926" s="74"/>
    </row>
    <row r="927" spans="5:18" ht="15.75" customHeight="1" x14ac:dyDescent="0.3">
      <c r="E927" s="74"/>
      <c r="F927" s="83"/>
      <c r="H927" s="74"/>
      <c r="I927" s="79"/>
      <c r="J927" s="74"/>
      <c r="K927" s="74"/>
      <c r="L927" s="79"/>
      <c r="M927" s="74"/>
      <c r="N927" s="74"/>
      <c r="O927" s="74"/>
      <c r="P927" s="80"/>
      <c r="Q927" s="81"/>
      <c r="R927" s="74"/>
    </row>
    <row r="928" spans="5:18" ht="15.75" customHeight="1" x14ac:dyDescent="0.3">
      <c r="E928" s="74"/>
      <c r="F928" s="83"/>
      <c r="H928" s="74"/>
      <c r="I928" s="79"/>
      <c r="J928" s="74"/>
      <c r="K928" s="74"/>
      <c r="L928" s="79"/>
      <c r="M928" s="74"/>
      <c r="N928" s="74"/>
      <c r="O928" s="74"/>
      <c r="P928" s="80"/>
      <c r="Q928" s="81"/>
      <c r="R928" s="74"/>
    </row>
    <row r="929" spans="5:18" ht="15.75" customHeight="1" x14ac:dyDescent="0.3">
      <c r="E929" s="74"/>
      <c r="F929" s="83"/>
      <c r="H929" s="74"/>
      <c r="I929" s="79"/>
      <c r="J929" s="74"/>
      <c r="K929" s="74"/>
      <c r="L929" s="79"/>
      <c r="M929" s="74"/>
      <c r="N929" s="74"/>
      <c r="O929" s="74"/>
      <c r="P929" s="80"/>
      <c r="Q929" s="81"/>
      <c r="R929" s="74"/>
    </row>
    <row r="930" spans="5:18" ht="15.75" customHeight="1" x14ac:dyDescent="0.3">
      <c r="E930" s="74"/>
      <c r="F930" s="83"/>
      <c r="H930" s="74"/>
      <c r="I930" s="79"/>
      <c r="J930" s="74"/>
      <c r="K930" s="74"/>
      <c r="L930" s="79"/>
      <c r="M930" s="74"/>
      <c r="N930" s="74"/>
      <c r="O930" s="74"/>
      <c r="P930" s="80"/>
      <c r="Q930" s="81"/>
      <c r="R930" s="74"/>
    </row>
    <row r="931" spans="5:18" ht="15.75" customHeight="1" x14ac:dyDescent="0.3">
      <c r="E931" s="74"/>
      <c r="F931" s="83"/>
      <c r="H931" s="74"/>
      <c r="I931" s="79"/>
      <c r="J931" s="74"/>
      <c r="K931" s="74"/>
      <c r="L931" s="79"/>
      <c r="M931" s="74"/>
      <c r="N931" s="74"/>
      <c r="O931" s="74"/>
      <c r="P931" s="80"/>
      <c r="Q931" s="81"/>
      <c r="R931" s="74"/>
    </row>
    <row r="932" spans="5:18" ht="15.75" customHeight="1" x14ac:dyDescent="0.3">
      <c r="E932" s="74"/>
      <c r="F932" s="83"/>
      <c r="H932" s="74"/>
      <c r="I932" s="79"/>
      <c r="J932" s="74"/>
      <c r="K932" s="74"/>
      <c r="L932" s="79"/>
      <c r="M932" s="74"/>
      <c r="N932" s="74"/>
      <c r="O932" s="74"/>
      <c r="P932" s="80"/>
      <c r="Q932" s="81"/>
      <c r="R932" s="74"/>
    </row>
    <row r="933" spans="5:18" ht="15.75" customHeight="1" x14ac:dyDescent="0.3">
      <c r="E933" s="74"/>
      <c r="F933" s="83"/>
      <c r="H933" s="74"/>
      <c r="I933" s="79"/>
      <c r="J933" s="74"/>
      <c r="K933" s="74"/>
      <c r="L933" s="79"/>
      <c r="M933" s="74"/>
      <c r="N933" s="74"/>
      <c r="O933" s="74"/>
      <c r="P933" s="80"/>
      <c r="Q933" s="81"/>
      <c r="R933" s="74"/>
    </row>
    <row r="934" spans="5:18" ht="15.75" customHeight="1" x14ac:dyDescent="0.3">
      <c r="E934" s="74"/>
      <c r="F934" s="83"/>
      <c r="H934" s="74"/>
      <c r="I934" s="79"/>
      <c r="J934" s="74"/>
      <c r="K934" s="74"/>
      <c r="L934" s="79"/>
      <c r="M934" s="74"/>
      <c r="N934" s="74"/>
      <c r="O934" s="74"/>
      <c r="P934" s="80"/>
      <c r="Q934" s="81"/>
      <c r="R934" s="74"/>
    </row>
    <row r="935" spans="5:18" ht="15.75" customHeight="1" x14ac:dyDescent="0.3">
      <c r="E935" s="74"/>
      <c r="F935" s="83"/>
      <c r="H935" s="74"/>
      <c r="I935" s="79"/>
      <c r="J935" s="74"/>
      <c r="K935" s="74"/>
      <c r="L935" s="79"/>
      <c r="M935" s="74"/>
      <c r="N935" s="74"/>
      <c r="O935" s="74"/>
      <c r="P935" s="80"/>
      <c r="Q935" s="81"/>
      <c r="R935" s="74"/>
    </row>
    <row r="936" spans="5:18" ht="15.75" customHeight="1" x14ac:dyDescent="0.3">
      <c r="E936" s="74"/>
      <c r="F936" s="83"/>
      <c r="H936" s="74"/>
      <c r="I936" s="79"/>
      <c r="J936" s="74"/>
      <c r="K936" s="74"/>
      <c r="L936" s="79"/>
      <c r="M936" s="74"/>
      <c r="N936" s="74"/>
      <c r="O936" s="74"/>
      <c r="P936" s="80"/>
      <c r="Q936" s="81"/>
      <c r="R936" s="74"/>
    </row>
    <row r="937" spans="5:18" ht="15.75" customHeight="1" x14ac:dyDescent="0.3">
      <c r="E937" s="74"/>
      <c r="F937" s="83"/>
      <c r="H937" s="74"/>
      <c r="I937" s="79"/>
      <c r="J937" s="74"/>
      <c r="K937" s="74"/>
      <c r="L937" s="79"/>
      <c r="M937" s="74"/>
      <c r="N937" s="74"/>
      <c r="O937" s="74"/>
      <c r="P937" s="80"/>
      <c r="Q937" s="81"/>
      <c r="R937" s="74"/>
    </row>
    <row r="938" spans="5:18" ht="15.75" customHeight="1" x14ac:dyDescent="0.3">
      <c r="E938" s="74"/>
      <c r="F938" s="83"/>
      <c r="H938" s="74"/>
      <c r="I938" s="79"/>
      <c r="J938" s="74"/>
      <c r="K938" s="74"/>
      <c r="L938" s="79"/>
      <c r="M938" s="74"/>
      <c r="N938" s="74"/>
      <c r="O938" s="74"/>
      <c r="P938" s="80"/>
      <c r="Q938" s="81"/>
      <c r="R938" s="74"/>
    </row>
    <row r="939" spans="5:18" ht="15.75" customHeight="1" x14ac:dyDescent="0.3">
      <c r="E939" s="74"/>
      <c r="F939" s="83"/>
      <c r="H939" s="74"/>
      <c r="I939" s="79"/>
      <c r="J939" s="74"/>
      <c r="K939" s="74"/>
      <c r="L939" s="79"/>
      <c r="M939" s="74"/>
      <c r="N939" s="74"/>
      <c r="O939" s="74"/>
      <c r="P939" s="80"/>
      <c r="Q939" s="81"/>
      <c r="R939" s="74"/>
    </row>
    <row r="940" spans="5:18" ht="15.75" customHeight="1" x14ac:dyDescent="0.3">
      <c r="E940" s="74"/>
      <c r="F940" s="83"/>
      <c r="H940" s="74"/>
      <c r="I940" s="79"/>
      <c r="J940" s="74"/>
      <c r="K940" s="74"/>
      <c r="L940" s="79"/>
      <c r="M940" s="74"/>
      <c r="N940" s="74"/>
      <c r="O940" s="74"/>
      <c r="P940" s="80"/>
      <c r="Q940" s="81"/>
      <c r="R940" s="74"/>
    </row>
    <row r="941" spans="5:18" ht="15.75" customHeight="1" x14ac:dyDescent="0.3">
      <c r="E941" s="74"/>
      <c r="F941" s="83"/>
      <c r="H941" s="74"/>
      <c r="I941" s="79"/>
      <c r="J941" s="74"/>
      <c r="K941" s="74"/>
      <c r="L941" s="79"/>
      <c r="M941" s="74"/>
      <c r="N941" s="74"/>
      <c r="O941" s="74"/>
      <c r="P941" s="80"/>
      <c r="Q941" s="81"/>
      <c r="R941" s="74"/>
    </row>
    <row r="942" spans="5:18" ht="15.75" customHeight="1" x14ac:dyDescent="0.3">
      <c r="E942" s="74"/>
      <c r="F942" s="83"/>
      <c r="H942" s="74"/>
      <c r="I942" s="79"/>
      <c r="J942" s="74"/>
      <c r="K942" s="74"/>
      <c r="L942" s="79"/>
      <c r="M942" s="74"/>
      <c r="N942" s="74"/>
      <c r="O942" s="74"/>
      <c r="P942" s="80"/>
      <c r="Q942" s="81"/>
      <c r="R942" s="74"/>
    </row>
    <row r="943" spans="5:18" ht="15.75" customHeight="1" x14ac:dyDescent="0.3">
      <c r="E943" s="74"/>
      <c r="F943" s="83"/>
      <c r="H943" s="74"/>
      <c r="I943" s="79"/>
      <c r="J943" s="74"/>
      <c r="K943" s="74"/>
      <c r="L943" s="79"/>
      <c r="M943" s="74"/>
      <c r="N943" s="74"/>
      <c r="O943" s="74"/>
      <c r="P943" s="80"/>
      <c r="Q943" s="81"/>
      <c r="R943" s="74"/>
    </row>
    <row r="944" spans="5:18" ht="15.75" customHeight="1" x14ac:dyDescent="0.3">
      <c r="E944" s="74"/>
      <c r="F944" s="83"/>
      <c r="H944" s="74"/>
      <c r="I944" s="79"/>
      <c r="J944" s="74"/>
      <c r="K944" s="74"/>
      <c r="L944" s="79"/>
      <c r="M944" s="74"/>
      <c r="N944" s="74"/>
      <c r="O944" s="74"/>
      <c r="P944" s="80"/>
      <c r="Q944" s="81"/>
      <c r="R944" s="74"/>
    </row>
    <row r="945" spans="5:18" ht="15.75" customHeight="1" x14ac:dyDescent="0.3">
      <c r="E945" s="74"/>
      <c r="F945" s="83"/>
      <c r="H945" s="74"/>
      <c r="I945" s="79"/>
      <c r="J945" s="74"/>
      <c r="K945" s="74"/>
      <c r="L945" s="79"/>
      <c r="M945" s="74"/>
      <c r="N945" s="74"/>
      <c r="O945" s="74"/>
      <c r="P945" s="80"/>
      <c r="Q945" s="81"/>
      <c r="R945" s="74"/>
    </row>
    <row r="946" spans="5:18" ht="15.75" customHeight="1" x14ac:dyDescent="0.3">
      <c r="E946" s="74"/>
      <c r="F946" s="83"/>
      <c r="H946" s="74"/>
      <c r="I946" s="79"/>
      <c r="J946" s="74"/>
      <c r="K946" s="74"/>
      <c r="L946" s="79"/>
      <c r="M946" s="74"/>
      <c r="N946" s="74"/>
      <c r="O946" s="74"/>
      <c r="P946" s="80"/>
      <c r="Q946" s="81"/>
      <c r="R946" s="74"/>
    </row>
    <row r="947" spans="5:18" ht="15.75" customHeight="1" x14ac:dyDescent="0.3">
      <c r="E947" s="74"/>
      <c r="F947" s="83"/>
      <c r="H947" s="74"/>
      <c r="I947" s="79"/>
      <c r="J947" s="74"/>
      <c r="K947" s="74"/>
      <c r="L947" s="79"/>
      <c r="M947" s="74"/>
      <c r="N947" s="74"/>
      <c r="O947" s="74"/>
      <c r="P947" s="80"/>
      <c r="Q947" s="81"/>
      <c r="R947" s="74"/>
    </row>
    <row r="948" spans="5:18" ht="15.75" customHeight="1" x14ac:dyDescent="0.3">
      <c r="E948" s="74"/>
      <c r="F948" s="83"/>
      <c r="H948" s="74"/>
      <c r="I948" s="79"/>
      <c r="J948" s="74"/>
      <c r="K948" s="74"/>
      <c r="L948" s="79"/>
      <c r="M948" s="74"/>
      <c r="N948" s="74"/>
      <c r="O948" s="74"/>
      <c r="P948" s="80"/>
      <c r="Q948" s="81"/>
      <c r="R948" s="74"/>
    </row>
    <row r="949" spans="5:18" ht="15.75" customHeight="1" x14ac:dyDescent="0.3">
      <c r="E949" s="74"/>
      <c r="F949" s="83"/>
      <c r="H949" s="74"/>
      <c r="I949" s="79"/>
      <c r="J949" s="74"/>
      <c r="K949" s="74"/>
      <c r="L949" s="79"/>
      <c r="M949" s="74"/>
      <c r="N949" s="74"/>
      <c r="O949" s="74"/>
      <c r="P949" s="80"/>
      <c r="Q949" s="81"/>
      <c r="R949" s="74"/>
    </row>
    <row r="950" spans="5:18" ht="15.75" customHeight="1" x14ac:dyDescent="0.3">
      <c r="E950" s="74"/>
      <c r="F950" s="83"/>
      <c r="H950" s="74"/>
      <c r="I950" s="79"/>
      <c r="J950" s="74"/>
      <c r="K950" s="74"/>
      <c r="L950" s="79"/>
      <c r="M950" s="74"/>
      <c r="N950" s="74"/>
      <c r="O950" s="74"/>
      <c r="P950" s="80"/>
      <c r="Q950" s="81"/>
      <c r="R950" s="74"/>
    </row>
    <row r="951" spans="5:18" ht="15.75" customHeight="1" x14ac:dyDescent="0.3">
      <c r="E951" s="74"/>
      <c r="F951" s="83"/>
      <c r="H951" s="74"/>
      <c r="I951" s="79"/>
      <c r="J951" s="74"/>
      <c r="K951" s="74"/>
      <c r="L951" s="79"/>
      <c r="M951" s="74"/>
      <c r="N951" s="74"/>
      <c r="O951" s="74"/>
      <c r="P951" s="80"/>
      <c r="Q951" s="81"/>
      <c r="R951" s="74"/>
    </row>
    <row r="952" spans="5:18" ht="15.75" customHeight="1" x14ac:dyDescent="0.3">
      <c r="E952" s="74"/>
      <c r="F952" s="83"/>
      <c r="H952" s="74"/>
      <c r="I952" s="79"/>
      <c r="J952" s="74"/>
      <c r="K952" s="74"/>
      <c r="L952" s="79"/>
      <c r="M952" s="74"/>
      <c r="N952" s="74"/>
      <c r="O952" s="74"/>
      <c r="P952" s="80"/>
      <c r="Q952" s="81"/>
      <c r="R952" s="74"/>
    </row>
    <row r="953" spans="5:18" ht="15.75" customHeight="1" x14ac:dyDescent="0.3">
      <c r="E953" s="74"/>
      <c r="F953" s="83"/>
      <c r="H953" s="74"/>
      <c r="I953" s="79"/>
      <c r="J953" s="74"/>
      <c r="K953" s="74"/>
      <c r="L953" s="79"/>
      <c r="M953" s="74"/>
      <c r="N953" s="74"/>
      <c r="O953" s="74"/>
      <c r="P953" s="80"/>
      <c r="Q953" s="81"/>
      <c r="R953" s="74"/>
    </row>
    <row r="954" spans="5:18" ht="15.75" customHeight="1" x14ac:dyDescent="0.3">
      <c r="E954" s="74"/>
      <c r="F954" s="83"/>
      <c r="H954" s="74"/>
      <c r="I954" s="79"/>
      <c r="J954" s="74"/>
      <c r="K954" s="74"/>
      <c r="L954" s="79"/>
      <c r="M954" s="74"/>
      <c r="N954" s="74"/>
      <c r="O954" s="74"/>
      <c r="P954" s="80"/>
      <c r="Q954" s="81"/>
      <c r="R954" s="74"/>
    </row>
    <row r="955" spans="5:18" ht="15.75" customHeight="1" x14ac:dyDescent="0.3">
      <c r="E955" s="74"/>
      <c r="F955" s="83"/>
      <c r="H955" s="74"/>
      <c r="I955" s="79"/>
      <c r="J955" s="74"/>
      <c r="K955" s="74"/>
      <c r="L955" s="79"/>
      <c r="M955" s="74"/>
      <c r="N955" s="74"/>
      <c r="O955" s="74"/>
      <c r="P955" s="80"/>
      <c r="Q955" s="81"/>
      <c r="R955" s="74"/>
    </row>
    <row r="956" spans="5:18" ht="15.75" customHeight="1" x14ac:dyDescent="0.3">
      <c r="E956" s="74"/>
      <c r="F956" s="83"/>
      <c r="H956" s="74"/>
      <c r="I956" s="79"/>
      <c r="J956" s="74"/>
      <c r="K956" s="74"/>
      <c r="L956" s="79"/>
      <c r="M956" s="74"/>
      <c r="N956" s="74"/>
      <c r="O956" s="74"/>
      <c r="P956" s="80"/>
      <c r="Q956" s="81"/>
      <c r="R956" s="74"/>
    </row>
    <row r="957" spans="5:18" ht="15.75" customHeight="1" x14ac:dyDescent="0.3">
      <c r="E957" s="74"/>
      <c r="F957" s="83"/>
      <c r="H957" s="74"/>
      <c r="I957" s="79"/>
      <c r="J957" s="74"/>
      <c r="K957" s="74"/>
      <c r="L957" s="79"/>
      <c r="M957" s="74"/>
      <c r="N957" s="74"/>
      <c r="O957" s="74"/>
      <c r="P957" s="80"/>
      <c r="Q957" s="81"/>
      <c r="R957" s="74"/>
    </row>
    <row r="958" spans="5:18" ht="15.75" customHeight="1" x14ac:dyDescent="0.3">
      <c r="E958" s="74"/>
      <c r="F958" s="83"/>
      <c r="H958" s="74"/>
      <c r="I958" s="79"/>
      <c r="J958" s="74"/>
      <c r="K958" s="74"/>
      <c r="L958" s="79"/>
      <c r="M958" s="74"/>
      <c r="N958" s="74"/>
      <c r="O958" s="74"/>
      <c r="P958" s="80"/>
      <c r="Q958" s="81"/>
      <c r="R958" s="74"/>
    </row>
    <row r="959" spans="5:18" ht="15.75" customHeight="1" x14ac:dyDescent="0.3">
      <c r="E959" s="74"/>
      <c r="F959" s="83"/>
      <c r="H959" s="74"/>
      <c r="I959" s="79"/>
      <c r="J959" s="74"/>
      <c r="K959" s="74"/>
      <c r="L959" s="79"/>
      <c r="M959" s="74"/>
      <c r="N959" s="74"/>
      <c r="O959" s="74"/>
      <c r="P959" s="80"/>
      <c r="Q959" s="81"/>
      <c r="R959" s="74"/>
    </row>
    <row r="960" spans="5:18" ht="15.75" customHeight="1" x14ac:dyDescent="0.3">
      <c r="E960" s="74"/>
      <c r="F960" s="83"/>
      <c r="H960" s="74"/>
      <c r="I960" s="79"/>
      <c r="J960" s="74"/>
      <c r="K960" s="74"/>
      <c r="L960" s="79"/>
      <c r="M960" s="74"/>
      <c r="N960" s="74"/>
      <c r="O960" s="74"/>
      <c r="P960" s="80"/>
      <c r="Q960" s="81"/>
      <c r="R960" s="74"/>
    </row>
    <row r="961" spans="5:18" ht="15.75" customHeight="1" x14ac:dyDescent="0.3">
      <c r="E961" s="74"/>
      <c r="F961" s="83"/>
      <c r="H961" s="74"/>
      <c r="I961" s="79"/>
      <c r="J961" s="74"/>
      <c r="K961" s="74"/>
      <c r="L961" s="79"/>
      <c r="M961" s="74"/>
      <c r="N961" s="74"/>
      <c r="O961" s="74"/>
      <c r="P961" s="80"/>
      <c r="Q961" s="81"/>
      <c r="R961" s="74"/>
    </row>
    <row r="962" spans="5:18" ht="15.75" customHeight="1" x14ac:dyDescent="0.3">
      <c r="E962" s="74"/>
      <c r="F962" s="83"/>
      <c r="H962" s="74"/>
      <c r="I962" s="79"/>
      <c r="J962" s="74"/>
      <c r="K962" s="74"/>
      <c r="L962" s="79"/>
      <c r="M962" s="74"/>
      <c r="N962" s="74"/>
      <c r="O962" s="74"/>
      <c r="P962" s="80"/>
      <c r="Q962" s="81"/>
      <c r="R962" s="74"/>
    </row>
    <row r="963" spans="5:18" ht="15.75" customHeight="1" x14ac:dyDescent="0.3">
      <c r="E963" s="74"/>
      <c r="F963" s="83"/>
      <c r="H963" s="74"/>
      <c r="I963" s="79"/>
      <c r="J963" s="74"/>
      <c r="K963" s="74"/>
      <c r="L963" s="79"/>
      <c r="M963" s="74"/>
      <c r="N963" s="74"/>
      <c r="O963" s="74"/>
      <c r="P963" s="80"/>
      <c r="Q963" s="81"/>
      <c r="R963" s="74"/>
    </row>
    <row r="964" spans="5:18" ht="15.75" customHeight="1" x14ac:dyDescent="0.3">
      <c r="E964" s="74"/>
      <c r="F964" s="83"/>
      <c r="H964" s="74"/>
      <c r="I964" s="79"/>
      <c r="J964" s="74"/>
      <c r="K964" s="74"/>
      <c r="L964" s="79"/>
      <c r="M964" s="74"/>
      <c r="N964" s="74"/>
      <c r="O964" s="74"/>
      <c r="P964" s="80"/>
      <c r="Q964" s="81"/>
      <c r="R964" s="74"/>
    </row>
    <row r="965" spans="5:18" ht="15.75" customHeight="1" x14ac:dyDescent="0.3">
      <c r="E965" s="74"/>
      <c r="F965" s="83"/>
      <c r="H965" s="74"/>
      <c r="I965" s="79"/>
      <c r="J965" s="74"/>
      <c r="K965" s="74"/>
      <c r="L965" s="79"/>
      <c r="M965" s="74"/>
      <c r="N965" s="74"/>
      <c r="O965" s="74"/>
      <c r="P965" s="80"/>
      <c r="Q965" s="81"/>
      <c r="R965" s="74"/>
    </row>
    <row r="966" spans="5:18" ht="15.75" customHeight="1" x14ac:dyDescent="0.3">
      <c r="E966" s="74"/>
      <c r="F966" s="83"/>
      <c r="H966" s="74"/>
      <c r="I966" s="79"/>
      <c r="J966" s="74"/>
      <c r="K966" s="74"/>
      <c r="L966" s="79"/>
      <c r="M966" s="74"/>
      <c r="N966" s="74"/>
      <c r="O966" s="74"/>
      <c r="P966" s="80"/>
      <c r="Q966" s="81"/>
      <c r="R966" s="74"/>
    </row>
    <row r="967" spans="5:18" ht="15.75" customHeight="1" x14ac:dyDescent="0.3">
      <c r="E967" s="74"/>
      <c r="F967" s="83"/>
      <c r="H967" s="74"/>
      <c r="I967" s="79"/>
      <c r="J967" s="74"/>
      <c r="K967" s="74"/>
      <c r="L967" s="79"/>
      <c r="M967" s="74"/>
      <c r="N967" s="74"/>
      <c r="O967" s="74"/>
      <c r="P967" s="80"/>
      <c r="Q967" s="81"/>
      <c r="R967" s="74"/>
    </row>
    <row r="968" spans="5:18" ht="15.75" customHeight="1" x14ac:dyDescent="0.3">
      <c r="E968" s="74"/>
      <c r="F968" s="83"/>
      <c r="H968" s="74"/>
      <c r="I968" s="79"/>
      <c r="J968" s="74"/>
      <c r="K968" s="74"/>
      <c r="L968" s="79"/>
      <c r="M968" s="74"/>
      <c r="N968" s="74"/>
      <c r="O968" s="74"/>
      <c r="P968" s="80"/>
      <c r="Q968" s="81"/>
      <c r="R968" s="74"/>
    </row>
    <row r="969" spans="5:18" ht="15.75" customHeight="1" x14ac:dyDescent="0.3">
      <c r="E969" s="74"/>
      <c r="F969" s="83"/>
      <c r="H969" s="74"/>
      <c r="I969" s="79"/>
      <c r="J969" s="74"/>
      <c r="K969" s="74"/>
      <c r="L969" s="79"/>
      <c r="M969" s="74"/>
      <c r="N969" s="74"/>
      <c r="O969" s="74"/>
      <c r="P969" s="80"/>
      <c r="Q969" s="81"/>
      <c r="R969" s="74"/>
    </row>
    <row r="970" spans="5:18" ht="15.75" customHeight="1" x14ac:dyDescent="0.3">
      <c r="E970" s="74"/>
      <c r="F970" s="83"/>
      <c r="H970" s="74"/>
      <c r="I970" s="79"/>
      <c r="J970" s="74"/>
      <c r="K970" s="74"/>
      <c r="L970" s="79"/>
      <c r="M970" s="74"/>
      <c r="N970" s="74"/>
      <c r="O970" s="74"/>
      <c r="P970" s="80"/>
      <c r="Q970" s="81"/>
      <c r="R970" s="74"/>
    </row>
    <row r="971" spans="5:18" ht="15.75" customHeight="1" x14ac:dyDescent="0.3">
      <c r="E971" s="74"/>
      <c r="F971" s="83"/>
      <c r="H971" s="74"/>
      <c r="I971" s="79"/>
      <c r="J971" s="74"/>
      <c r="K971" s="74"/>
      <c r="L971" s="79"/>
      <c r="M971" s="74"/>
      <c r="N971" s="74"/>
      <c r="O971" s="74"/>
      <c r="P971" s="80"/>
      <c r="Q971" s="81"/>
      <c r="R971" s="74"/>
    </row>
    <row r="972" spans="5:18" ht="15.75" customHeight="1" x14ac:dyDescent="0.3">
      <c r="E972" s="74"/>
      <c r="F972" s="83"/>
      <c r="H972" s="74"/>
      <c r="I972" s="79"/>
      <c r="J972" s="74"/>
      <c r="K972" s="74"/>
      <c r="L972" s="79"/>
      <c r="M972" s="74"/>
      <c r="N972" s="74"/>
      <c r="O972" s="74"/>
      <c r="P972" s="80"/>
      <c r="Q972" s="81"/>
      <c r="R972" s="74"/>
    </row>
    <row r="973" spans="5:18" ht="15.75" customHeight="1" x14ac:dyDescent="0.3">
      <c r="E973" s="74"/>
      <c r="F973" s="83"/>
      <c r="H973" s="74"/>
      <c r="I973" s="79"/>
      <c r="J973" s="74"/>
      <c r="K973" s="74"/>
      <c r="L973" s="79"/>
      <c r="M973" s="74"/>
      <c r="N973" s="74"/>
      <c r="O973" s="74"/>
      <c r="P973" s="80"/>
      <c r="Q973" s="81"/>
      <c r="R973" s="74"/>
    </row>
    <row r="974" spans="5:18" ht="15.75" customHeight="1" x14ac:dyDescent="0.3">
      <c r="E974" s="74"/>
      <c r="F974" s="83"/>
      <c r="H974" s="74"/>
      <c r="O974" s="74"/>
      <c r="P974" s="80"/>
      <c r="Q974" s="81"/>
      <c r="R974" s="74"/>
    </row>
    <row r="975" spans="5:18" ht="15.75" customHeight="1" x14ac:dyDescent="0.3">
      <c r="E975" s="74"/>
      <c r="F975" s="83"/>
      <c r="H975" s="74"/>
      <c r="O975" s="74"/>
      <c r="P975" s="80"/>
      <c r="Q975" s="81"/>
      <c r="R975" s="74"/>
    </row>
    <row r="976" spans="5:18" ht="15.75" customHeight="1" x14ac:dyDescent="0.3">
      <c r="E976" s="74"/>
      <c r="F976" s="83"/>
      <c r="H976" s="74"/>
      <c r="O976" s="74"/>
      <c r="P976" s="80"/>
      <c r="Q976" s="81"/>
      <c r="R976" s="74"/>
    </row>
    <row r="977" spans="5:18" ht="15.75" customHeight="1" x14ac:dyDescent="0.3">
      <c r="E977" s="74"/>
      <c r="F977" s="83"/>
      <c r="H977" s="74"/>
      <c r="O977" s="74"/>
      <c r="P977" s="80"/>
      <c r="Q977" s="81"/>
      <c r="R977" s="74"/>
    </row>
    <row r="978" spans="5:18" ht="15.75" customHeight="1" x14ac:dyDescent="0.3">
      <c r="E978" s="74"/>
      <c r="F978" s="83"/>
      <c r="H978" s="74"/>
      <c r="O978" s="74"/>
      <c r="P978" s="80"/>
      <c r="Q978" s="81"/>
      <c r="R978" s="74"/>
    </row>
    <row r="979" spans="5:18" ht="15.75" customHeight="1" x14ac:dyDescent="0.3">
      <c r="E979" s="74"/>
      <c r="F979" s="83"/>
      <c r="H979" s="74"/>
      <c r="O979" s="74"/>
      <c r="P979" s="80"/>
      <c r="Q979" s="81"/>
      <c r="R979" s="74"/>
    </row>
    <row r="980" spans="5:18" ht="15.75" customHeight="1" x14ac:dyDescent="0.3">
      <c r="E980" s="74"/>
      <c r="F980" s="83"/>
      <c r="H980" s="74"/>
      <c r="O980" s="74"/>
      <c r="P980" s="80"/>
      <c r="Q980" s="81"/>
      <c r="R980" s="74"/>
    </row>
    <row r="981" spans="5:18" ht="15.75" customHeight="1" x14ac:dyDescent="0.3">
      <c r="E981" s="74"/>
      <c r="F981" s="83"/>
      <c r="H981" s="74"/>
      <c r="O981" s="74"/>
      <c r="P981" s="80"/>
      <c r="Q981" s="81"/>
      <c r="R981" s="74"/>
    </row>
    <row r="982" spans="5:18" ht="15.75" customHeight="1" x14ac:dyDescent="0.3">
      <c r="E982" s="74"/>
      <c r="F982" s="83"/>
      <c r="H982" s="74"/>
      <c r="O982" s="74"/>
      <c r="P982" s="80"/>
      <c r="Q982" s="81"/>
      <c r="R982" s="74"/>
    </row>
    <row r="983" spans="5:18" ht="15.75" customHeight="1" x14ac:dyDescent="0.3">
      <c r="E983" s="74"/>
      <c r="F983" s="83"/>
      <c r="H983" s="74"/>
      <c r="O983" s="74"/>
      <c r="P983" s="80"/>
      <c r="Q983" s="81"/>
      <c r="R983" s="74"/>
    </row>
  </sheetData>
  <mergeCells count="18">
    <mergeCell ref="I1:N1"/>
    <mergeCell ref="I7:K7"/>
    <mergeCell ref="L3:L4"/>
    <mergeCell ref="L5:L6"/>
    <mergeCell ref="J3:J4"/>
    <mergeCell ref="J5:J6"/>
    <mergeCell ref="B43:C43"/>
    <mergeCell ref="B12:E12"/>
    <mergeCell ref="B29:C29"/>
    <mergeCell ref="B32:D32"/>
    <mergeCell ref="A1:F1"/>
    <mergeCell ref="A9:D9"/>
    <mergeCell ref="D4:D5"/>
    <mergeCell ref="D7:D8"/>
    <mergeCell ref="C3:C5"/>
    <mergeCell ref="C6:C8"/>
    <mergeCell ref="B6:B8"/>
    <mergeCell ref="B3:B5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79F98-55F8-40CC-B444-B0F86CB5526E}">
  <dimension ref="A1:L28"/>
  <sheetViews>
    <sheetView workbookViewId="0">
      <selection activeCell="E18" sqref="E18"/>
    </sheetView>
  </sheetViews>
  <sheetFormatPr defaultColWidth="9" defaultRowHeight="16.5" x14ac:dyDescent="0.2"/>
  <cols>
    <col min="1" max="1" width="4.5" style="14" customWidth="1"/>
    <col min="2" max="2" width="6.625" style="14" bestFit="1" customWidth="1"/>
    <col min="3" max="3" width="10.125" style="14" bestFit="1" customWidth="1"/>
    <col min="4" max="4" width="10.875" style="14" bestFit="1" customWidth="1"/>
    <col min="5" max="5" width="13.625" style="14" customWidth="1"/>
    <col min="6" max="6" width="12.75" style="102" customWidth="1"/>
    <col min="7" max="7" width="11.625" style="102" customWidth="1"/>
    <col min="8" max="8" width="14.625" style="14" customWidth="1"/>
    <col min="9" max="9" width="23.25" style="19" bestFit="1" customWidth="1"/>
    <col min="10" max="10" width="17.5" style="14" customWidth="1"/>
    <col min="11" max="11" width="10.375" style="14" customWidth="1"/>
    <col min="12" max="12" width="14.25" style="14" bestFit="1" customWidth="1"/>
    <col min="13" max="16384" width="9" style="14"/>
  </cols>
  <sheetData>
    <row r="1" spans="1:12" s="19" customFormat="1" ht="33" x14ac:dyDescent="0.2">
      <c r="A1" s="43" t="s">
        <v>25</v>
      </c>
      <c r="B1" s="44" t="s">
        <v>30</v>
      </c>
      <c r="C1" s="44" t="s">
        <v>31</v>
      </c>
      <c r="D1" s="44" t="s">
        <v>65</v>
      </c>
      <c r="E1" s="45" t="s">
        <v>261</v>
      </c>
      <c r="F1" s="45" t="s">
        <v>260</v>
      </c>
      <c r="G1" s="45" t="s">
        <v>73</v>
      </c>
      <c r="H1" s="46" t="s">
        <v>61</v>
      </c>
      <c r="I1" s="45" t="s">
        <v>262</v>
      </c>
      <c r="J1" s="94" t="s">
        <v>276</v>
      </c>
      <c r="K1" s="94" t="s">
        <v>277</v>
      </c>
      <c r="L1" s="94" t="s">
        <v>278</v>
      </c>
    </row>
    <row r="2" spans="1:12" x14ac:dyDescent="0.2">
      <c r="A2" s="95">
        <v>1</v>
      </c>
      <c r="B2" s="16"/>
      <c r="C2" s="16" t="s">
        <v>247</v>
      </c>
      <c r="D2" s="16"/>
      <c r="E2" s="52">
        <v>0</v>
      </c>
      <c r="F2" s="52">
        <v>0</v>
      </c>
      <c r="G2" s="52">
        <f>ROUND(F2*1.1,0)</f>
        <v>0</v>
      </c>
      <c r="H2" s="96" t="s">
        <v>248</v>
      </c>
      <c r="I2" s="97"/>
      <c r="J2" s="52">
        <v>0</v>
      </c>
      <c r="K2" s="52">
        <v>0</v>
      </c>
      <c r="L2" s="52">
        <f>Table2[[#This Row],[Amount consideration in `]]-Table2[[#This Row],[Received Amount in `]]</f>
        <v>0</v>
      </c>
    </row>
    <row r="3" spans="1:12" ht="33" x14ac:dyDescent="0.2">
      <c r="A3" s="95">
        <v>2</v>
      </c>
      <c r="B3" s="16">
        <v>101</v>
      </c>
      <c r="C3" s="16" t="s">
        <v>236</v>
      </c>
      <c r="D3" s="16" t="s">
        <v>66</v>
      </c>
      <c r="E3" s="52">
        <v>67.2</v>
      </c>
      <c r="F3" s="52">
        <v>723.34</v>
      </c>
      <c r="G3" s="52">
        <f t="shared" ref="G3:G27" si="0">ROUND(F3*1.1,0)</f>
        <v>796</v>
      </c>
      <c r="H3" s="16" t="s">
        <v>51</v>
      </c>
      <c r="I3" s="97" t="s">
        <v>263</v>
      </c>
      <c r="J3" s="89">
        <v>509440</v>
      </c>
      <c r="K3" s="52">
        <v>0</v>
      </c>
      <c r="L3" s="52">
        <f>Table2[[#This Row],[Amount consideration in `]]-Table2[[#This Row],[Received Amount in `]]</f>
        <v>509440</v>
      </c>
    </row>
    <row r="4" spans="1:12" x14ac:dyDescent="0.2">
      <c r="A4" s="95">
        <v>3</v>
      </c>
      <c r="B4" s="16">
        <v>102</v>
      </c>
      <c r="C4" s="16" t="s">
        <v>236</v>
      </c>
      <c r="D4" s="16" t="s">
        <v>66</v>
      </c>
      <c r="E4" s="52">
        <v>70.2</v>
      </c>
      <c r="F4" s="52">
        <v>755.63</v>
      </c>
      <c r="G4" s="52">
        <f t="shared" si="0"/>
        <v>831</v>
      </c>
      <c r="H4" s="16" t="s">
        <v>51</v>
      </c>
      <c r="I4" s="97" t="s">
        <v>264</v>
      </c>
      <c r="J4" s="89"/>
      <c r="K4" s="52">
        <v>0</v>
      </c>
      <c r="L4" s="52">
        <f>Table2[[#This Row],[Amount consideration in `]]-Table2[[#This Row],[Received Amount in `]]</f>
        <v>0</v>
      </c>
    </row>
    <row r="5" spans="1:12" x14ac:dyDescent="0.2">
      <c r="A5" s="95">
        <v>4</v>
      </c>
      <c r="B5" s="16">
        <v>103</v>
      </c>
      <c r="C5" s="16" t="s">
        <v>236</v>
      </c>
      <c r="D5" s="16" t="s">
        <v>231</v>
      </c>
      <c r="E5" s="52">
        <v>23.51</v>
      </c>
      <c r="F5" s="52">
        <v>253.06</v>
      </c>
      <c r="G5" s="52">
        <f t="shared" si="0"/>
        <v>278</v>
      </c>
      <c r="H5" s="16" t="s">
        <v>51</v>
      </c>
      <c r="I5" s="97" t="s">
        <v>265</v>
      </c>
      <c r="J5" s="89">
        <v>217600</v>
      </c>
      <c r="K5" s="52">
        <v>0</v>
      </c>
      <c r="L5" s="52">
        <f>Table2[[#This Row],[Amount consideration in `]]-Table2[[#This Row],[Received Amount in `]]</f>
        <v>217600</v>
      </c>
    </row>
    <row r="6" spans="1:12" x14ac:dyDescent="0.2">
      <c r="A6" s="95">
        <v>5</v>
      </c>
      <c r="B6" s="16">
        <v>201</v>
      </c>
      <c r="C6" s="16" t="s">
        <v>237</v>
      </c>
      <c r="D6" s="16" t="s">
        <v>66</v>
      </c>
      <c r="E6" s="52">
        <v>67.2</v>
      </c>
      <c r="F6" s="52">
        <v>723.34</v>
      </c>
      <c r="G6" s="52">
        <f t="shared" si="0"/>
        <v>796</v>
      </c>
      <c r="H6" s="16" t="s">
        <v>51</v>
      </c>
      <c r="I6" s="97" t="s">
        <v>266</v>
      </c>
      <c r="J6" s="89">
        <v>-1921920</v>
      </c>
      <c r="K6" s="52">
        <v>0</v>
      </c>
      <c r="L6" s="52">
        <f>Table2[[#This Row],[Amount consideration in `]]-Table2[[#This Row],[Received Amount in `]]</f>
        <v>-1921920</v>
      </c>
    </row>
    <row r="7" spans="1:12" x14ac:dyDescent="0.2">
      <c r="A7" s="103">
        <v>6</v>
      </c>
      <c r="B7" s="104">
        <v>202</v>
      </c>
      <c r="C7" s="104" t="s">
        <v>237</v>
      </c>
      <c r="D7" s="104" t="s">
        <v>67</v>
      </c>
      <c r="E7" s="105">
        <v>96.54</v>
      </c>
      <c r="F7" s="105">
        <v>1039.1600000000001</v>
      </c>
      <c r="G7" s="105">
        <f t="shared" si="0"/>
        <v>1143</v>
      </c>
      <c r="H7" s="104" t="s">
        <v>51</v>
      </c>
      <c r="I7" s="106" t="s">
        <v>273</v>
      </c>
      <c r="J7" s="107">
        <v>-8265280</v>
      </c>
      <c r="K7" s="105">
        <v>0</v>
      </c>
      <c r="L7" s="105">
        <f>Table2[[#This Row],[Amount consideration in `]]-Table2[[#This Row],[Received Amount in `]]</f>
        <v>-8265280</v>
      </c>
    </row>
    <row r="8" spans="1:12" x14ac:dyDescent="0.2">
      <c r="A8" s="95">
        <v>7</v>
      </c>
      <c r="B8" s="16">
        <v>301</v>
      </c>
      <c r="C8" s="16" t="s">
        <v>238</v>
      </c>
      <c r="D8" s="16" t="s">
        <v>66</v>
      </c>
      <c r="E8" s="52">
        <v>67.2</v>
      </c>
      <c r="F8" s="52">
        <v>723.34</v>
      </c>
      <c r="G8" s="52">
        <f t="shared" si="0"/>
        <v>796</v>
      </c>
      <c r="H8" s="16" t="s">
        <v>35</v>
      </c>
      <c r="I8" s="97"/>
      <c r="J8" s="52">
        <v>0</v>
      </c>
      <c r="K8" s="52">
        <v>0</v>
      </c>
      <c r="L8" s="52">
        <f>Table2[[#This Row],[Amount consideration in `]]-Table2[[#This Row],[Received Amount in `]]</f>
        <v>0</v>
      </c>
    </row>
    <row r="9" spans="1:12" ht="33" x14ac:dyDescent="0.2">
      <c r="A9" s="103">
        <v>8</v>
      </c>
      <c r="B9" s="104">
        <v>302</v>
      </c>
      <c r="C9" s="104" t="s">
        <v>238</v>
      </c>
      <c r="D9" s="104" t="s">
        <v>67</v>
      </c>
      <c r="E9" s="105">
        <v>96.54</v>
      </c>
      <c r="F9" s="105">
        <v>1039.1600000000001</v>
      </c>
      <c r="G9" s="105">
        <f t="shared" si="0"/>
        <v>1143</v>
      </c>
      <c r="H9" s="104" t="s">
        <v>51</v>
      </c>
      <c r="I9" s="106" t="s">
        <v>274</v>
      </c>
      <c r="J9" s="107">
        <v>-1209600</v>
      </c>
      <c r="K9" s="105">
        <v>0</v>
      </c>
      <c r="L9" s="105">
        <f>Table2[[#This Row],[Amount consideration in `]]-Table2[[#This Row],[Received Amount in `]]</f>
        <v>-1209600</v>
      </c>
    </row>
    <row r="10" spans="1:12" ht="33" x14ac:dyDescent="0.2">
      <c r="A10" s="95">
        <v>9</v>
      </c>
      <c r="B10" s="16">
        <v>401</v>
      </c>
      <c r="C10" s="16" t="s">
        <v>239</v>
      </c>
      <c r="D10" s="16" t="s">
        <v>66</v>
      </c>
      <c r="E10" s="52">
        <v>67.2</v>
      </c>
      <c r="F10" s="52">
        <v>723.34</v>
      </c>
      <c r="G10" s="52">
        <f t="shared" si="0"/>
        <v>796</v>
      </c>
      <c r="H10" s="97" t="s">
        <v>51</v>
      </c>
      <c r="I10" s="97" t="s">
        <v>267</v>
      </c>
      <c r="J10" s="89">
        <v>2140480</v>
      </c>
      <c r="K10" s="52">
        <v>0</v>
      </c>
      <c r="L10" s="52">
        <f>Table2[[#This Row],[Amount consideration in `]]-Table2[[#This Row],[Received Amount in `]]</f>
        <v>2140480</v>
      </c>
    </row>
    <row r="11" spans="1:12" ht="33" x14ac:dyDescent="0.2">
      <c r="A11" s="95">
        <v>10</v>
      </c>
      <c r="B11" s="16">
        <v>402</v>
      </c>
      <c r="C11" s="16" t="s">
        <v>239</v>
      </c>
      <c r="D11" s="16" t="s">
        <v>67</v>
      </c>
      <c r="E11" s="52">
        <v>96.54</v>
      </c>
      <c r="F11" s="52">
        <v>1039.1600000000001</v>
      </c>
      <c r="G11" s="52">
        <f t="shared" si="0"/>
        <v>1143</v>
      </c>
      <c r="H11" s="97" t="s">
        <v>51</v>
      </c>
      <c r="I11" s="97" t="s">
        <v>268</v>
      </c>
      <c r="J11" s="89">
        <v>1670400</v>
      </c>
      <c r="K11" s="52">
        <v>0</v>
      </c>
      <c r="L11" s="52">
        <f>Table2[[#This Row],[Amount consideration in `]]-Table2[[#This Row],[Received Amount in `]]</f>
        <v>1670400</v>
      </c>
    </row>
    <row r="12" spans="1:12" x14ac:dyDescent="0.2">
      <c r="A12" s="95">
        <v>11</v>
      </c>
      <c r="B12" s="16">
        <v>501</v>
      </c>
      <c r="C12" s="16" t="s">
        <v>240</v>
      </c>
      <c r="D12" s="16" t="s">
        <v>66</v>
      </c>
      <c r="E12" s="52">
        <v>67.2</v>
      </c>
      <c r="F12" s="52">
        <v>723.34</v>
      </c>
      <c r="G12" s="52">
        <f t="shared" si="0"/>
        <v>796</v>
      </c>
      <c r="H12" s="97" t="s">
        <v>35</v>
      </c>
      <c r="I12" s="97"/>
      <c r="J12" s="52">
        <v>0</v>
      </c>
      <c r="K12" s="52">
        <v>0</v>
      </c>
      <c r="L12" s="52">
        <f>Table2[[#This Row],[Amount consideration in `]]-Table2[[#This Row],[Received Amount in `]]</f>
        <v>0</v>
      </c>
    </row>
    <row r="13" spans="1:12" x14ac:dyDescent="0.2">
      <c r="A13" s="95">
        <v>12</v>
      </c>
      <c r="B13" s="16">
        <v>502</v>
      </c>
      <c r="C13" s="16" t="s">
        <v>240</v>
      </c>
      <c r="D13" s="16" t="s">
        <v>67</v>
      </c>
      <c r="E13" s="52">
        <v>96.54</v>
      </c>
      <c r="F13" s="52">
        <v>1039.1600000000001</v>
      </c>
      <c r="G13" s="52">
        <f t="shared" si="0"/>
        <v>1143</v>
      </c>
      <c r="H13" s="97" t="s">
        <v>35</v>
      </c>
      <c r="I13" s="97"/>
      <c r="J13" s="52">
        <v>0</v>
      </c>
      <c r="K13" s="52">
        <v>0</v>
      </c>
      <c r="L13" s="52">
        <f>Table2[[#This Row],[Amount consideration in `]]-Table2[[#This Row],[Received Amount in `]]</f>
        <v>0</v>
      </c>
    </row>
    <row r="14" spans="1:12" x14ac:dyDescent="0.2">
      <c r="A14" s="95">
        <v>13</v>
      </c>
      <c r="B14" s="16">
        <v>601</v>
      </c>
      <c r="C14" s="16" t="s">
        <v>241</v>
      </c>
      <c r="D14" s="16" t="s">
        <v>257</v>
      </c>
      <c r="E14" s="52">
        <v>53.23</v>
      </c>
      <c r="F14" s="52">
        <v>572.97</v>
      </c>
      <c r="G14" s="52">
        <f t="shared" si="0"/>
        <v>630</v>
      </c>
      <c r="H14" s="97" t="s">
        <v>51</v>
      </c>
      <c r="I14" s="97" t="s">
        <v>269</v>
      </c>
      <c r="J14" s="89">
        <v>6228160</v>
      </c>
      <c r="K14" s="52">
        <v>0</v>
      </c>
      <c r="L14" s="52">
        <f>Table2[[#This Row],[Amount consideration in `]]-Table2[[#This Row],[Received Amount in `]]</f>
        <v>6228160</v>
      </c>
    </row>
    <row r="15" spans="1:12" ht="33" x14ac:dyDescent="0.2">
      <c r="A15" s="95">
        <v>14</v>
      </c>
      <c r="B15" s="16">
        <v>602</v>
      </c>
      <c r="C15" s="16" t="s">
        <v>241</v>
      </c>
      <c r="D15" s="16" t="s">
        <v>257</v>
      </c>
      <c r="E15" s="52">
        <v>54.98</v>
      </c>
      <c r="F15" s="52">
        <v>591.79999999999995</v>
      </c>
      <c r="G15" s="52">
        <f t="shared" si="0"/>
        <v>651</v>
      </c>
      <c r="H15" s="97" t="s">
        <v>51</v>
      </c>
      <c r="I15" s="97" t="s">
        <v>270</v>
      </c>
      <c r="J15" s="89">
        <v>6831040</v>
      </c>
      <c r="K15" s="52">
        <v>0</v>
      </c>
      <c r="L15" s="52">
        <f>Table2[[#This Row],[Amount consideration in `]]-Table2[[#This Row],[Received Amount in `]]</f>
        <v>6831040</v>
      </c>
    </row>
    <row r="16" spans="1:12" x14ac:dyDescent="0.2">
      <c r="A16" s="95">
        <v>15</v>
      </c>
      <c r="B16" s="16"/>
      <c r="C16" s="16" t="s">
        <v>241</v>
      </c>
      <c r="D16" s="16" t="s">
        <v>258</v>
      </c>
      <c r="E16" s="52">
        <v>0</v>
      </c>
      <c r="F16" s="52">
        <v>0</v>
      </c>
      <c r="G16" s="52">
        <f t="shared" si="0"/>
        <v>0</v>
      </c>
      <c r="H16" s="96" t="s">
        <v>258</v>
      </c>
      <c r="I16" s="97"/>
      <c r="J16" s="52">
        <v>0</v>
      </c>
      <c r="K16" s="52">
        <v>0</v>
      </c>
      <c r="L16" s="52">
        <f>Table2[[#This Row],[Amount consideration in `]]-Table2[[#This Row],[Received Amount in `]]</f>
        <v>0</v>
      </c>
    </row>
    <row r="17" spans="1:12" x14ac:dyDescent="0.2">
      <c r="A17" s="95">
        <v>16</v>
      </c>
      <c r="B17" s="16"/>
      <c r="C17" s="16" t="s">
        <v>241</v>
      </c>
      <c r="D17" s="16" t="s">
        <v>259</v>
      </c>
      <c r="E17" s="52">
        <v>0</v>
      </c>
      <c r="F17" s="52">
        <v>0</v>
      </c>
      <c r="G17" s="52">
        <f t="shared" si="0"/>
        <v>0</v>
      </c>
      <c r="H17" s="96" t="s">
        <v>259</v>
      </c>
      <c r="I17" s="97"/>
      <c r="J17" s="52">
        <v>0</v>
      </c>
      <c r="K17" s="52">
        <v>0</v>
      </c>
      <c r="L17" s="52">
        <f>Table2[[#This Row],[Amount consideration in `]]-Table2[[#This Row],[Received Amount in `]]</f>
        <v>0</v>
      </c>
    </row>
    <row r="18" spans="1:12" ht="33" x14ac:dyDescent="0.2">
      <c r="A18" s="95">
        <v>17</v>
      </c>
      <c r="B18" s="16">
        <v>701</v>
      </c>
      <c r="C18" s="16" t="s">
        <v>242</v>
      </c>
      <c r="D18" s="16" t="s">
        <v>232</v>
      </c>
      <c r="E18" s="52">
        <v>132.94999999999999</v>
      </c>
      <c r="F18" s="52">
        <v>1431.07</v>
      </c>
      <c r="G18" s="52">
        <f t="shared" si="0"/>
        <v>1574</v>
      </c>
      <c r="H18" s="16" t="s">
        <v>51</v>
      </c>
      <c r="I18" s="97" t="s">
        <v>272</v>
      </c>
      <c r="J18" s="89">
        <v>22800320</v>
      </c>
      <c r="K18" s="52">
        <v>0</v>
      </c>
      <c r="L18" s="52">
        <f>Table2[[#This Row],[Amount consideration in `]]-Table2[[#This Row],[Received Amount in `]]</f>
        <v>22800320</v>
      </c>
    </row>
    <row r="19" spans="1:12" x14ac:dyDescent="0.2">
      <c r="A19" s="95">
        <v>18</v>
      </c>
      <c r="B19" s="16"/>
      <c r="C19" s="16" t="s">
        <v>242</v>
      </c>
      <c r="D19" s="16" t="s">
        <v>233</v>
      </c>
      <c r="E19" s="52">
        <v>0</v>
      </c>
      <c r="F19" s="52">
        <v>0</v>
      </c>
      <c r="G19" s="52">
        <f t="shared" si="0"/>
        <v>0</v>
      </c>
      <c r="H19" s="16" t="s">
        <v>233</v>
      </c>
      <c r="I19" s="97"/>
      <c r="J19" s="52">
        <v>0</v>
      </c>
      <c r="K19" s="52">
        <v>0</v>
      </c>
      <c r="L19" s="52">
        <f>Table2[[#This Row],[Amount consideration in `]]-Table2[[#This Row],[Received Amount in `]]</f>
        <v>0</v>
      </c>
    </row>
    <row r="20" spans="1:12" x14ac:dyDescent="0.2">
      <c r="A20" s="95">
        <v>19</v>
      </c>
      <c r="B20" s="16">
        <v>801</v>
      </c>
      <c r="C20" s="16" t="s">
        <v>243</v>
      </c>
      <c r="D20" s="16" t="s">
        <v>66</v>
      </c>
      <c r="E20" s="52">
        <v>67.2</v>
      </c>
      <c r="F20" s="52">
        <v>723.34</v>
      </c>
      <c r="G20" s="52">
        <f t="shared" si="0"/>
        <v>796</v>
      </c>
      <c r="H20" s="16" t="s">
        <v>35</v>
      </c>
      <c r="I20" s="97"/>
      <c r="J20" s="52">
        <v>0</v>
      </c>
      <c r="K20" s="52">
        <v>0</v>
      </c>
      <c r="L20" s="52">
        <f>Table2[[#This Row],[Amount consideration in `]]-Table2[[#This Row],[Received Amount in `]]</f>
        <v>0</v>
      </c>
    </row>
    <row r="21" spans="1:12" x14ac:dyDescent="0.2">
      <c r="A21" s="95">
        <v>20</v>
      </c>
      <c r="B21" s="16">
        <v>802</v>
      </c>
      <c r="C21" s="16" t="s">
        <v>243</v>
      </c>
      <c r="D21" s="16" t="s">
        <v>67</v>
      </c>
      <c r="E21" s="52">
        <v>96.54</v>
      </c>
      <c r="F21" s="52">
        <v>1039.1600000000001</v>
      </c>
      <c r="G21" s="52">
        <f t="shared" si="0"/>
        <v>1143</v>
      </c>
      <c r="H21" s="16" t="s">
        <v>35</v>
      </c>
      <c r="I21" s="97"/>
      <c r="J21" s="52">
        <v>0</v>
      </c>
      <c r="K21" s="52">
        <v>0</v>
      </c>
      <c r="L21" s="52">
        <f>Table2[[#This Row],[Amount consideration in `]]-Table2[[#This Row],[Received Amount in `]]</f>
        <v>0</v>
      </c>
    </row>
    <row r="22" spans="1:12" x14ac:dyDescent="0.2">
      <c r="A22" s="95">
        <v>21</v>
      </c>
      <c r="B22" s="16">
        <v>901</v>
      </c>
      <c r="C22" s="16" t="s">
        <v>244</v>
      </c>
      <c r="D22" s="16" t="s">
        <v>66</v>
      </c>
      <c r="E22" s="52">
        <v>67.2</v>
      </c>
      <c r="F22" s="52">
        <v>723.34</v>
      </c>
      <c r="G22" s="52">
        <f t="shared" si="0"/>
        <v>796</v>
      </c>
      <c r="H22" s="16" t="s">
        <v>35</v>
      </c>
      <c r="I22" s="97"/>
      <c r="J22" s="52">
        <v>0</v>
      </c>
      <c r="K22" s="52">
        <v>0</v>
      </c>
      <c r="L22" s="52">
        <f>Table2[[#This Row],[Amount consideration in `]]-Table2[[#This Row],[Received Amount in `]]</f>
        <v>0</v>
      </c>
    </row>
    <row r="23" spans="1:12" ht="33" x14ac:dyDescent="0.2">
      <c r="A23" s="95">
        <v>22</v>
      </c>
      <c r="B23" s="16">
        <v>902</v>
      </c>
      <c r="C23" s="16" t="s">
        <v>244</v>
      </c>
      <c r="D23" s="16" t="s">
        <v>67</v>
      </c>
      <c r="E23" s="52">
        <v>96.54</v>
      </c>
      <c r="F23" s="52">
        <v>1039.1600000000001</v>
      </c>
      <c r="G23" s="52">
        <f t="shared" si="0"/>
        <v>1143</v>
      </c>
      <c r="H23" s="16" t="s">
        <v>51</v>
      </c>
      <c r="I23" s="97" t="s">
        <v>271</v>
      </c>
      <c r="J23" s="89">
        <v>2900800</v>
      </c>
      <c r="K23" s="52">
        <v>0</v>
      </c>
      <c r="L23" s="52">
        <f>Table2[[#This Row],[Amount consideration in `]]-Table2[[#This Row],[Received Amount in `]]</f>
        <v>2900800</v>
      </c>
    </row>
    <row r="24" spans="1:12" x14ac:dyDescent="0.2">
      <c r="A24" s="95">
        <v>23</v>
      </c>
      <c r="B24" s="16">
        <v>1001</v>
      </c>
      <c r="C24" s="16" t="s">
        <v>245</v>
      </c>
      <c r="D24" s="16" t="s">
        <v>66</v>
      </c>
      <c r="E24" s="52">
        <v>67.2</v>
      </c>
      <c r="F24" s="52">
        <v>723.34</v>
      </c>
      <c r="G24" s="52">
        <f t="shared" si="0"/>
        <v>796</v>
      </c>
      <c r="H24" s="16" t="s">
        <v>35</v>
      </c>
      <c r="I24" s="97"/>
      <c r="J24" s="52">
        <v>0</v>
      </c>
      <c r="K24" s="52">
        <v>0</v>
      </c>
      <c r="L24" s="52">
        <f>Table2[[#This Row],[Amount consideration in `]]-Table2[[#This Row],[Received Amount in `]]</f>
        <v>0</v>
      </c>
    </row>
    <row r="25" spans="1:12" x14ac:dyDescent="0.2">
      <c r="A25" s="95">
        <v>24</v>
      </c>
      <c r="B25" s="16">
        <v>1002</v>
      </c>
      <c r="C25" s="16" t="s">
        <v>245</v>
      </c>
      <c r="D25" s="16" t="s">
        <v>67</v>
      </c>
      <c r="E25" s="52">
        <v>96.54</v>
      </c>
      <c r="F25" s="52">
        <v>1039.1600000000001</v>
      </c>
      <c r="G25" s="52">
        <f t="shared" si="0"/>
        <v>1143</v>
      </c>
      <c r="H25" s="16" t="s">
        <v>35</v>
      </c>
      <c r="I25" s="97"/>
      <c r="J25" s="52">
        <v>0</v>
      </c>
      <c r="K25" s="52">
        <v>0</v>
      </c>
      <c r="L25" s="52">
        <f>Table2[[#This Row],[Amount consideration in `]]-Table2[[#This Row],[Received Amount in `]]</f>
        <v>0</v>
      </c>
    </row>
    <row r="26" spans="1:12" x14ac:dyDescent="0.2">
      <c r="A26" s="95">
        <v>25</v>
      </c>
      <c r="B26" s="16">
        <v>1101</v>
      </c>
      <c r="C26" s="16" t="s">
        <v>246</v>
      </c>
      <c r="D26" s="16" t="s">
        <v>66</v>
      </c>
      <c r="E26" s="52">
        <v>67.2</v>
      </c>
      <c r="F26" s="52">
        <v>723.34</v>
      </c>
      <c r="G26" s="52">
        <f t="shared" si="0"/>
        <v>796</v>
      </c>
      <c r="H26" s="16" t="s">
        <v>35</v>
      </c>
      <c r="I26" s="97"/>
      <c r="J26" s="52">
        <v>0</v>
      </c>
      <c r="K26" s="52">
        <v>0</v>
      </c>
      <c r="L26" s="52">
        <f>Table2[[#This Row],[Amount consideration in `]]-Table2[[#This Row],[Received Amount in `]]</f>
        <v>0</v>
      </c>
    </row>
    <row r="27" spans="1:12" x14ac:dyDescent="0.2">
      <c r="A27" s="95">
        <v>26</v>
      </c>
      <c r="B27" s="16">
        <v>1102</v>
      </c>
      <c r="C27" s="16" t="s">
        <v>246</v>
      </c>
      <c r="D27" s="16" t="s">
        <v>67</v>
      </c>
      <c r="E27" s="52">
        <v>96.54</v>
      </c>
      <c r="F27" s="52">
        <v>1039.1600000000001</v>
      </c>
      <c r="G27" s="52">
        <f t="shared" si="0"/>
        <v>1143</v>
      </c>
      <c r="H27" s="16" t="s">
        <v>35</v>
      </c>
      <c r="I27" s="97"/>
      <c r="J27" s="52">
        <v>0</v>
      </c>
      <c r="K27" s="52">
        <v>0</v>
      </c>
      <c r="L27" s="52">
        <f>Table2[[#This Row],[Amount consideration in `]]-Table2[[#This Row],[Received Amount in `]]</f>
        <v>0</v>
      </c>
    </row>
    <row r="28" spans="1:12" x14ac:dyDescent="0.2">
      <c r="A28" s="98" t="s">
        <v>50</v>
      </c>
      <c r="B28" s="99"/>
      <c r="C28" s="99"/>
      <c r="D28" s="99"/>
      <c r="E28" s="100">
        <f>SUM(E2:E27)</f>
        <v>1711.99</v>
      </c>
      <c r="F28" s="100">
        <f>SUM(F2:F27)</f>
        <v>18427.87</v>
      </c>
      <c r="G28" s="100">
        <f>SUM(G2:G27)</f>
        <v>20272</v>
      </c>
      <c r="H28" s="101"/>
      <c r="I28" s="17"/>
      <c r="J28" s="40">
        <f>SUBTOTAL(109,J2:J27)</f>
        <v>31901440</v>
      </c>
      <c r="K28" s="40">
        <f t="shared" ref="K28:L28" si="1">SUBTOTAL(109,K2:K27)</f>
        <v>0</v>
      </c>
      <c r="L28" s="40">
        <f t="shared" si="1"/>
        <v>31901440</v>
      </c>
    </row>
  </sheetData>
  <phoneticPr fontId="15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7"/>
  <sheetViews>
    <sheetView workbookViewId="0">
      <selection activeCell="E29" sqref="E29"/>
    </sheetView>
  </sheetViews>
  <sheetFormatPr defaultRowHeight="14.25" x14ac:dyDescent="0.2"/>
  <cols>
    <col min="1" max="1" width="3.5" customWidth="1"/>
    <col min="2" max="2" width="6.625" bestFit="1" customWidth="1"/>
    <col min="3" max="3" width="7.875" bestFit="1" customWidth="1"/>
    <col min="4" max="4" width="6.875" customWidth="1"/>
    <col min="5" max="6" width="11.25" bestFit="1" customWidth="1"/>
    <col min="7" max="7" width="9" style="10" customWidth="1"/>
    <col min="8" max="8" width="16.875" style="10" bestFit="1" customWidth="1"/>
    <col min="9" max="9" width="10.875" style="10" bestFit="1" customWidth="1"/>
    <col min="10" max="10" width="12.125" bestFit="1" customWidth="1"/>
    <col min="11" max="12" width="10" bestFit="1" customWidth="1"/>
    <col min="13" max="13" width="5" bestFit="1" customWidth="1"/>
  </cols>
  <sheetData>
    <row r="1" spans="1:10" ht="15" x14ac:dyDescent="0.25">
      <c r="A1" s="180" t="s">
        <v>90</v>
      </c>
      <c r="B1" s="180"/>
      <c r="C1" s="180"/>
      <c r="D1" s="180"/>
      <c r="E1" s="180"/>
      <c r="F1" s="180"/>
      <c r="G1" s="180"/>
      <c r="H1" s="180"/>
    </row>
    <row r="2" spans="1:10" ht="66" x14ac:dyDescent="0.2">
      <c r="A2" s="17" t="s">
        <v>25</v>
      </c>
      <c r="B2" s="17" t="s">
        <v>30</v>
      </c>
      <c r="C2" s="17" t="s">
        <v>31</v>
      </c>
      <c r="D2" s="17" t="s">
        <v>65</v>
      </c>
      <c r="E2" s="18" t="s">
        <v>68</v>
      </c>
      <c r="F2" s="18" t="s">
        <v>73</v>
      </c>
      <c r="G2" s="18" t="s">
        <v>64</v>
      </c>
      <c r="H2" s="92" t="s">
        <v>256</v>
      </c>
      <c r="I2"/>
    </row>
    <row r="3" spans="1:10" ht="16.5" x14ac:dyDescent="0.3">
      <c r="A3" s="12">
        <v>1</v>
      </c>
      <c r="B3" s="16">
        <v>301</v>
      </c>
      <c r="C3" s="12" t="s">
        <v>238</v>
      </c>
      <c r="D3" s="12" t="s">
        <v>66</v>
      </c>
      <c r="E3" s="13">
        <v>723.34</v>
      </c>
      <c r="F3" s="13">
        <v>796</v>
      </c>
      <c r="G3" s="13">
        <v>40000</v>
      </c>
      <c r="H3" s="13">
        <f t="shared" ref="H3" si="0">G3*E3</f>
        <v>28933600</v>
      </c>
      <c r="I3"/>
    </row>
    <row r="4" spans="1:10" ht="16.5" x14ac:dyDescent="0.3">
      <c r="A4" s="12">
        <v>2</v>
      </c>
      <c r="B4" s="16">
        <v>501</v>
      </c>
      <c r="C4" s="12" t="s">
        <v>240</v>
      </c>
      <c r="D4" s="12" t="s">
        <v>66</v>
      </c>
      <c r="E4" s="13">
        <v>723.34</v>
      </c>
      <c r="F4" s="13">
        <v>796</v>
      </c>
      <c r="G4" s="13">
        <v>40000</v>
      </c>
      <c r="H4" s="13">
        <f t="shared" ref="H4:H12" si="1">G4*E4</f>
        <v>28933600</v>
      </c>
      <c r="I4"/>
    </row>
    <row r="5" spans="1:10" ht="16.5" x14ac:dyDescent="0.3">
      <c r="A5" s="12">
        <v>3</v>
      </c>
      <c r="B5" s="16">
        <v>502</v>
      </c>
      <c r="C5" s="12" t="s">
        <v>240</v>
      </c>
      <c r="D5" s="12" t="s">
        <v>67</v>
      </c>
      <c r="E5" s="13">
        <v>1039.1600000000001</v>
      </c>
      <c r="F5" s="13">
        <v>1143</v>
      </c>
      <c r="G5" s="13">
        <v>40000</v>
      </c>
      <c r="H5" s="13">
        <f t="shared" si="1"/>
        <v>41566400</v>
      </c>
      <c r="I5"/>
    </row>
    <row r="6" spans="1:10" ht="16.5" x14ac:dyDescent="0.3">
      <c r="A6" s="12">
        <v>4</v>
      </c>
      <c r="B6" s="16">
        <v>801</v>
      </c>
      <c r="C6" s="12" t="s">
        <v>243</v>
      </c>
      <c r="D6" s="12" t="s">
        <v>66</v>
      </c>
      <c r="E6" s="13">
        <v>723.34</v>
      </c>
      <c r="F6" s="13">
        <v>796</v>
      </c>
      <c r="G6" s="13">
        <v>40000</v>
      </c>
      <c r="H6" s="13">
        <f t="shared" si="1"/>
        <v>28933600</v>
      </c>
      <c r="I6"/>
    </row>
    <row r="7" spans="1:10" ht="16.5" x14ac:dyDescent="0.3">
      <c r="A7" s="12">
        <v>5</v>
      </c>
      <c r="B7" s="16">
        <v>802</v>
      </c>
      <c r="C7" s="12" t="s">
        <v>243</v>
      </c>
      <c r="D7" s="12" t="s">
        <v>67</v>
      </c>
      <c r="E7" s="13">
        <v>1039.1600000000001</v>
      </c>
      <c r="F7" s="13">
        <v>1143</v>
      </c>
      <c r="G7" s="13">
        <v>40000</v>
      </c>
      <c r="H7" s="13">
        <f t="shared" si="1"/>
        <v>41566400</v>
      </c>
      <c r="I7"/>
    </row>
    <row r="8" spans="1:10" ht="16.5" x14ac:dyDescent="0.3">
      <c r="A8" s="12">
        <v>6</v>
      </c>
      <c r="B8" s="16">
        <v>901</v>
      </c>
      <c r="C8" s="12" t="s">
        <v>244</v>
      </c>
      <c r="D8" s="12" t="s">
        <v>66</v>
      </c>
      <c r="E8" s="13">
        <v>723.34</v>
      </c>
      <c r="F8" s="13">
        <v>796</v>
      </c>
      <c r="G8" s="13">
        <v>40000</v>
      </c>
      <c r="H8" s="13">
        <f t="shared" si="1"/>
        <v>28933600</v>
      </c>
      <c r="I8"/>
    </row>
    <row r="9" spans="1:10" ht="16.5" x14ac:dyDescent="0.3">
      <c r="A9" s="12">
        <v>7</v>
      </c>
      <c r="B9" s="16">
        <v>1001</v>
      </c>
      <c r="C9" s="12" t="s">
        <v>245</v>
      </c>
      <c r="D9" s="12" t="s">
        <v>66</v>
      </c>
      <c r="E9" s="13">
        <v>723.34</v>
      </c>
      <c r="F9" s="13">
        <v>796</v>
      </c>
      <c r="G9" s="13">
        <v>40000</v>
      </c>
      <c r="H9" s="13">
        <f t="shared" si="1"/>
        <v>28933600</v>
      </c>
      <c r="I9"/>
    </row>
    <row r="10" spans="1:10" ht="16.5" x14ac:dyDescent="0.3">
      <c r="A10" s="12">
        <v>8</v>
      </c>
      <c r="B10" s="16">
        <v>1002</v>
      </c>
      <c r="C10" s="12" t="s">
        <v>245</v>
      </c>
      <c r="D10" s="12" t="s">
        <v>67</v>
      </c>
      <c r="E10" s="13">
        <v>1039.1600000000001</v>
      </c>
      <c r="F10" s="13">
        <v>1143</v>
      </c>
      <c r="G10" s="13">
        <v>40000</v>
      </c>
      <c r="H10" s="13">
        <f t="shared" si="1"/>
        <v>41566400</v>
      </c>
      <c r="I10"/>
    </row>
    <row r="11" spans="1:10" ht="16.5" x14ac:dyDescent="0.3">
      <c r="A11" s="12">
        <v>9</v>
      </c>
      <c r="B11" s="16">
        <v>1101</v>
      </c>
      <c r="C11" s="12" t="s">
        <v>246</v>
      </c>
      <c r="D11" s="12" t="s">
        <v>66</v>
      </c>
      <c r="E11" s="13">
        <v>723.34</v>
      </c>
      <c r="F11" s="13">
        <v>796</v>
      </c>
      <c r="G11" s="13">
        <v>40000</v>
      </c>
      <c r="H11" s="13">
        <f t="shared" si="1"/>
        <v>28933600</v>
      </c>
      <c r="I11"/>
    </row>
    <row r="12" spans="1:10" ht="16.5" x14ac:dyDescent="0.3">
      <c r="A12" s="12">
        <v>10</v>
      </c>
      <c r="B12" s="16">
        <v>1102</v>
      </c>
      <c r="C12" s="12" t="s">
        <v>246</v>
      </c>
      <c r="D12" s="12" t="s">
        <v>67</v>
      </c>
      <c r="E12" s="13">
        <v>1039.1600000000001</v>
      </c>
      <c r="F12" s="13">
        <v>1143</v>
      </c>
      <c r="G12" s="13">
        <v>40000</v>
      </c>
      <c r="H12" s="13">
        <f t="shared" si="1"/>
        <v>41566400</v>
      </c>
      <c r="I12"/>
    </row>
    <row r="13" spans="1:10" ht="16.5" x14ac:dyDescent="0.3">
      <c r="A13" s="181" t="s">
        <v>29</v>
      </c>
      <c r="B13" s="182"/>
      <c r="C13" s="182"/>
      <c r="D13" s="183"/>
      <c r="E13" s="23">
        <f>SUM(E3:E12)</f>
        <v>8496.68</v>
      </c>
      <c r="F13" s="23">
        <f>SUM(F3:F12)</f>
        <v>9348</v>
      </c>
      <c r="G13" s="25"/>
      <c r="H13" s="23">
        <f>SUM(H3:H12)</f>
        <v>339867200</v>
      </c>
      <c r="I13"/>
    </row>
    <row r="14" spans="1:10" x14ac:dyDescent="0.2">
      <c r="I14"/>
    </row>
    <row r="15" spans="1:10" x14ac:dyDescent="0.2">
      <c r="I15"/>
    </row>
    <row r="16" spans="1:10" ht="15" x14ac:dyDescent="0.25">
      <c r="A16" s="184" t="s">
        <v>89</v>
      </c>
      <c r="B16" s="180"/>
      <c r="C16" s="180"/>
      <c r="D16" s="180"/>
      <c r="E16" s="180"/>
      <c r="F16" s="180"/>
      <c r="G16" s="180"/>
      <c r="H16" s="180"/>
      <c r="I16" s="180"/>
      <c r="J16" s="180"/>
    </row>
    <row r="17" spans="1:10" ht="49.5" x14ac:dyDescent="0.2">
      <c r="A17" s="17" t="s">
        <v>25</v>
      </c>
      <c r="B17" s="17" t="s">
        <v>30</v>
      </c>
      <c r="C17" s="17" t="s">
        <v>31</v>
      </c>
      <c r="D17" s="17" t="s">
        <v>65</v>
      </c>
      <c r="E17" s="18" t="s">
        <v>275</v>
      </c>
      <c r="F17" s="18" t="s">
        <v>58</v>
      </c>
      <c r="G17" s="24" t="s">
        <v>249</v>
      </c>
      <c r="H17" s="24" t="s">
        <v>102</v>
      </c>
      <c r="I17" s="17" t="s">
        <v>103</v>
      </c>
      <c r="J17" s="17" t="s">
        <v>104</v>
      </c>
    </row>
    <row r="18" spans="1:10" ht="16.5" x14ac:dyDescent="0.3">
      <c r="A18" s="12">
        <v>1</v>
      </c>
      <c r="B18" s="16">
        <v>101</v>
      </c>
      <c r="C18" s="12" t="s">
        <v>236</v>
      </c>
      <c r="D18" s="12" t="s">
        <v>66</v>
      </c>
      <c r="E18" s="13">
        <v>723.34</v>
      </c>
      <c r="F18" s="52">
        <f t="shared" ref="F18:F29" si="2">ROUND(E18*1.1,0)</f>
        <v>796</v>
      </c>
      <c r="G18" s="51">
        <v>15.92</v>
      </c>
      <c r="H18" s="89">
        <v>509440</v>
      </c>
      <c r="I18" s="52">
        <v>0</v>
      </c>
      <c r="J18" s="52">
        <f>H18-I18</f>
        <v>509440</v>
      </c>
    </row>
    <row r="19" spans="1:10" ht="16.5" x14ac:dyDescent="0.3">
      <c r="A19" s="12">
        <v>2</v>
      </c>
      <c r="B19" s="16">
        <v>102</v>
      </c>
      <c r="C19" s="12" t="s">
        <v>236</v>
      </c>
      <c r="D19" s="12" t="s">
        <v>66</v>
      </c>
      <c r="E19" s="13">
        <v>755.63</v>
      </c>
      <c r="F19" s="52">
        <f t="shared" si="2"/>
        <v>831</v>
      </c>
      <c r="G19" s="51">
        <v>0</v>
      </c>
      <c r="H19" s="89"/>
      <c r="I19" s="52">
        <v>0</v>
      </c>
      <c r="J19" s="52">
        <f t="shared" ref="J19:J29" si="3">H19-I19</f>
        <v>0</v>
      </c>
    </row>
    <row r="20" spans="1:10" ht="16.5" x14ac:dyDescent="0.3">
      <c r="A20" s="12">
        <v>3</v>
      </c>
      <c r="B20" s="16">
        <v>103</v>
      </c>
      <c r="C20" s="12" t="s">
        <v>236</v>
      </c>
      <c r="D20" s="12" t="s">
        <v>231</v>
      </c>
      <c r="E20" s="13">
        <v>253.06</v>
      </c>
      <c r="F20" s="52">
        <f t="shared" si="2"/>
        <v>278</v>
      </c>
      <c r="G20" s="51">
        <v>6.8</v>
      </c>
      <c r="H20" s="89">
        <v>217600</v>
      </c>
      <c r="I20" s="52">
        <v>0</v>
      </c>
      <c r="J20" s="52">
        <f t="shared" si="3"/>
        <v>217600</v>
      </c>
    </row>
    <row r="21" spans="1:10" ht="16.5" x14ac:dyDescent="0.3">
      <c r="A21" s="12">
        <v>4</v>
      </c>
      <c r="B21" s="16">
        <v>201</v>
      </c>
      <c r="C21" s="12" t="s">
        <v>237</v>
      </c>
      <c r="D21" s="12" t="s">
        <v>66</v>
      </c>
      <c r="E21" s="13">
        <v>723.34</v>
      </c>
      <c r="F21" s="52">
        <f t="shared" si="2"/>
        <v>796</v>
      </c>
      <c r="G21" s="51">
        <v>-60.06</v>
      </c>
      <c r="H21" s="89">
        <v>-1921920</v>
      </c>
      <c r="I21" s="52">
        <v>0</v>
      </c>
      <c r="J21" s="52">
        <f t="shared" si="3"/>
        <v>-1921920</v>
      </c>
    </row>
    <row r="22" spans="1:10" ht="16.5" x14ac:dyDescent="0.3">
      <c r="A22" s="12">
        <v>5</v>
      </c>
      <c r="B22" s="16">
        <v>202</v>
      </c>
      <c r="C22" s="12" t="s">
        <v>237</v>
      </c>
      <c r="D22" s="12" t="s">
        <v>67</v>
      </c>
      <c r="E22" s="13">
        <v>1039.1600000000001</v>
      </c>
      <c r="F22" s="52">
        <f t="shared" si="2"/>
        <v>1143</v>
      </c>
      <c r="G22" s="51">
        <v>-258.29000000000002</v>
      </c>
      <c r="H22" s="89">
        <v>-8265280</v>
      </c>
      <c r="I22" s="52">
        <v>0</v>
      </c>
      <c r="J22" s="52">
        <f t="shared" si="3"/>
        <v>-8265280</v>
      </c>
    </row>
    <row r="23" spans="1:10" ht="16.5" x14ac:dyDescent="0.3">
      <c r="A23" s="12">
        <v>6</v>
      </c>
      <c r="B23" s="16">
        <v>302</v>
      </c>
      <c r="C23" s="12" t="s">
        <v>238</v>
      </c>
      <c r="D23" s="12" t="s">
        <v>67</v>
      </c>
      <c r="E23" s="13">
        <v>1039.1600000000001</v>
      </c>
      <c r="F23" s="52">
        <f t="shared" si="2"/>
        <v>1143</v>
      </c>
      <c r="G23" s="51">
        <v>-37.799999999999997</v>
      </c>
      <c r="H23" s="89">
        <v>-1209600</v>
      </c>
      <c r="I23" s="52">
        <v>0</v>
      </c>
      <c r="J23" s="52">
        <f t="shared" si="3"/>
        <v>-1209600</v>
      </c>
    </row>
    <row r="24" spans="1:10" ht="16.5" x14ac:dyDescent="0.3">
      <c r="A24" s="12">
        <v>7</v>
      </c>
      <c r="B24" s="16">
        <v>401</v>
      </c>
      <c r="C24" s="12" t="s">
        <v>239</v>
      </c>
      <c r="D24" s="12" t="s">
        <v>66</v>
      </c>
      <c r="E24" s="13">
        <v>723.34</v>
      </c>
      <c r="F24" s="52">
        <f t="shared" si="2"/>
        <v>796</v>
      </c>
      <c r="G24" s="51">
        <v>66.89</v>
      </c>
      <c r="H24" s="89">
        <v>2140480</v>
      </c>
      <c r="I24" s="52">
        <v>0</v>
      </c>
      <c r="J24" s="52">
        <f t="shared" si="3"/>
        <v>2140480</v>
      </c>
    </row>
    <row r="25" spans="1:10" ht="16.5" x14ac:dyDescent="0.3">
      <c r="A25" s="12">
        <v>8</v>
      </c>
      <c r="B25" s="16">
        <v>402</v>
      </c>
      <c r="C25" s="12" t="s">
        <v>239</v>
      </c>
      <c r="D25" s="12" t="s">
        <v>67</v>
      </c>
      <c r="E25" s="13">
        <v>1039.1600000000001</v>
      </c>
      <c r="F25" s="52">
        <f t="shared" si="2"/>
        <v>1143</v>
      </c>
      <c r="G25" s="51">
        <v>52.2</v>
      </c>
      <c r="H25" s="89">
        <v>1670400</v>
      </c>
      <c r="I25" s="52">
        <v>0</v>
      </c>
      <c r="J25" s="52">
        <f t="shared" si="3"/>
        <v>1670400</v>
      </c>
    </row>
    <row r="26" spans="1:10" ht="16.5" x14ac:dyDescent="0.3">
      <c r="A26" s="12">
        <v>9</v>
      </c>
      <c r="B26" s="16">
        <v>601</v>
      </c>
      <c r="C26" s="12" t="s">
        <v>241</v>
      </c>
      <c r="D26" s="12" t="s">
        <v>66</v>
      </c>
      <c r="E26" s="13">
        <v>572.97</v>
      </c>
      <c r="F26" s="52">
        <f t="shared" ref="F26" si="4">ROUND(E26*1.1,0)</f>
        <v>630</v>
      </c>
      <c r="G26" s="51">
        <v>194.63</v>
      </c>
      <c r="H26" s="89">
        <v>6228160</v>
      </c>
      <c r="I26" s="52">
        <v>0</v>
      </c>
      <c r="J26" s="52">
        <f t="shared" si="3"/>
        <v>6228160</v>
      </c>
    </row>
    <row r="27" spans="1:10" ht="16.5" x14ac:dyDescent="0.3">
      <c r="A27" s="12">
        <v>10</v>
      </c>
      <c r="B27" s="16">
        <v>602</v>
      </c>
      <c r="C27" s="12" t="s">
        <v>241</v>
      </c>
      <c r="D27" s="12" t="s">
        <v>67</v>
      </c>
      <c r="E27" s="13">
        <v>591.79999999999995</v>
      </c>
      <c r="F27" s="52">
        <f t="shared" si="2"/>
        <v>651</v>
      </c>
      <c r="G27" s="51">
        <v>213.47</v>
      </c>
      <c r="H27" s="89">
        <v>6831040</v>
      </c>
      <c r="I27" s="52">
        <v>0</v>
      </c>
      <c r="J27" s="52">
        <f t="shared" si="3"/>
        <v>6831040</v>
      </c>
    </row>
    <row r="28" spans="1:10" ht="16.5" x14ac:dyDescent="0.3">
      <c r="A28" s="12">
        <v>11</v>
      </c>
      <c r="B28" s="16">
        <v>701</v>
      </c>
      <c r="C28" s="12" t="s">
        <v>242</v>
      </c>
      <c r="D28" s="12" t="s">
        <v>232</v>
      </c>
      <c r="E28" s="13">
        <v>1431.07</v>
      </c>
      <c r="F28" s="52">
        <f t="shared" si="2"/>
        <v>1574</v>
      </c>
      <c r="G28" s="51">
        <v>712.51</v>
      </c>
      <c r="H28" s="89">
        <v>22800320</v>
      </c>
      <c r="I28" s="52">
        <v>0</v>
      </c>
      <c r="J28" s="52">
        <f t="shared" si="3"/>
        <v>22800320</v>
      </c>
    </row>
    <row r="29" spans="1:10" ht="16.5" x14ac:dyDescent="0.3">
      <c r="A29" s="12">
        <v>12</v>
      </c>
      <c r="B29" s="16">
        <v>902</v>
      </c>
      <c r="C29" s="12" t="s">
        <v>244</v>
      </c>
      <c r="D29" s="12" t="s">
        <v>67</v>
      </c>
      <c r="E29" s="13">
        <v>1039.1600000000001</v>
      </c>
      <c r="F29" s="52">
        <f t="shared" si="2"/>
        <v>1143</v>
      </c>
      <c r="G29" s="51">
        <v>90.65</v>
      </c>
      <c r="H29" s="89">
        <v>2900800</v>
      </c>
      <c r="I29" s="52">
        <v>0</v>
      </c>
      <c r="J29" s="52">
        <f t="shared" si="3"/>
        <v>2900800</v>
      </c>
    </row>
    <row r="30" spans="1:10" ht="16.5" x14ac:dyDescent="0.3">
      <c r="A30" s="181" t="s">
        <v>29</v>
      </c>
      <c r="B30" s="182"/>
      <c r="C30" s="182"/>
      <c r="D30" s="183"/>
      <c r="E30" s="40">
        <f t="shared" ref="E30:J30" si="5">SUM(E18:E29)</f>
        <v>9931.19</v>
      </c>
      <c r="F30" s="40">
        <f t="shared" si="5"/>
        <v>10924</v>
      </c>
      <c r="G30" s="40">
        <f t="shared" si="5"/>
        <v>996.92</v>
      </c>
      <c r="H30" s="40">
        <f t="shared" si="5"/>
        <v>31901440</v>
      </c>
      <c r="I30" s="40">
        <f t="shared" si="5"/>
        <v>0</v>
      </c>
      <c r="J30" s="40">
        <f t="shared" si="5"/>
        <v>31901440</v>
      </c>
    </row>
    <row r="37" spans="6:6" x14ac:dyDescent="0.2">
      <c r="F37" s="93"/>
    </row>
  </sheetData>
  <mergeCells count="4">
    <mergeCell ref="A1:H1"/>
    <mergeCell ref="A13:D13"/>
    <mergeCell ref="A30:D30"/>
    <mergeCell ref="A16:J1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"/>
  <sheetViews>
    <sheetView zoomScale="115" zoomScaleNormal="115" workbookViewId="0">
      <selection activeCell="H16" sqref="H16"/>
    </sheetView>
  </sheetViews>
  <sheetFormatPr defaultColWidth="12.625" defaultRowHeight="15" customHeight="1" x14ac:dyDescent="0.3"/>
  <cols>
    <col min="1" max="1" width="5.75" style="15" bestFit="1" customWidth="1"/>
    <col min="2" max="2" width="9.5" style="15" bestFit="1" customWidth="1"/>
    <col min="3" max="3" width="11.25" style="15" bestFit="1" customWidth="1"/>
    <col min="4" max="4" width="11.5" style="15" bestFit="1" customWidth="1"/>
    <col min="5" max="5" width="9.875" style="15" customWidth="1"/>
    <col min="6" max="6" width="8.125" style="15" customWidth="1"/>
    <col min="7" max="9" width="13" style="15" bestFit="1" customWidth="1"/>
    <col min="10" max="16384" width="12.625" style="15"/>
  </cols>
  <sheetData>
    <row r="1" spans="1:9" s="19" customFormat="1" ht="49.5" x14ac:dyDescent="0.2">
      <c r="A1" s="17" t="s">
        <v>25</v>
      </c>
      <c r="B1" s="17" t="s">
        <v>31</v>
      </c>
      <c r="C1" s="18" t="s">
        <v>58</v>
      </c>
      <c r="D1" s="18" t="s">
        <v>77</v>
      </c>
      <c r="E1" s="18" t="s">
        <v>235</v>
      </c>
      <c r="F1" s="18" t="s">
        <v>78</v>
      </c>
      <c r="G1" s="18" t="s">
        <v>59</v>
      </c>
    </row>
    <row r="2" spans="1:9" ht="15" customHeight="1" x14ac:dyDescent="0.3">
      <c r="A2" s="12">
        <v>1</v>
      </c>
      <c r="B2" s="12" t="s">
        <v>56</v>
      </c>
      <c r="C2" s="13">
        <v>0</v>
      </c>
      <c r="D2" s="13">
        <v>35.53</v>
      </c>
      <c r="E2" s="13"/>
      <c r="F2" s="13">
        <f>G3-D2</f>
        <v>204.51000000000002</v>
      </c>
      <c r="G2" s="13">
        <f t="shared" ref="G2:G14" si="0">SUM(C2:F2)</f>
        <v>240.04000000000002</v>
      </c>
      <c r="H2" s="41">
        <f>G2*10.764</f>
        <v>2583.7905599999999</v>
      </c>
    </row>
    <row r="3" spans="1:9" ht="15" customHeight="1" x14ac:dyDescent="0.3">
      <c r="A3" s="12">
        <v>2</v>
      </c>
      <c r="B3" s="12" t="s">
        <v>60</v>
      </c>
      <c r="C3" s="13">
        <v>174.36</v>
      </c>
      <c r="D3" s="13">
        <v>35.53</v>
      </c>
      <c r="E3" s="13">
        <f>(18.75*0.6)+(0.6*11.75*2)</f>
        <v>25.35</v>
      </c>
      <c r="F3" s="13">
        <v>4.8</v>
      </c>
      <c r="G3" s="13">
        <f t="shared" si="0"/>
        <v>240.04000000000002</v>
      </c>
      <c r="H3" s="41">
        <f t="shared" ref="H3:H14" si="1">G3*10.764</f>
        <v>2583.7905599999999</v>
      </c>
    </row>
    <row r="4" spans="1:9" ht="15" customHeight="1" x14ac:dyDescent="0.3">
      <c r="A4" s="12">
        <v>3</v>
      </c>
      <c r="B4" s="12" t="s">
        <v>32</v>
      </c>
      <c r="C4" s="13">
        <v>175.31</v>
      </c>
      <c r="D4" s="13">
        <v>34.58</v>
      </c>
      <c r="E4" s="13">
        <f t="shared" ref="E4:E13" si="2">(18.75*0.6)+(0.6*11.75*2)</f>
        <v>25.35</v>
      </c>
      <c r="F4" s="13">
        <v>4.8</v>
      </c>
      <c r="G4" s="13">
        <f t="shared" si="0"/>
        <v>240.04</v>
      </c>
      <c r="H4" s="41">
        <f t="shared" si="1"/>
        <v>2583.7905599999999</v>
      </c>
    </row>
    <row r="5" spans="1:9" ht="15" customHeight="1" x14ac:dyDescent="0.3">
      <c r="A5" s="12">
        <v>4</v>
      </c>
      <c r="B5" s="12" t="s">
        <v>33</v>
      </c>
      <c r="C5" s="13">
        <v>175.31</v>
      </c>
      <c r="D5" s="13">
        <v>34.58</v>
      </c>
      <c r="E5" s="13">
        <f t="shared" si="2"/>
        <v>25.35</v>
      </c>
      <c r="F5" s="13">
        <v>4.8</v>
      </c>
      <c r="G5" s="13">
        <f t="shared" si="0"/>
        <v>240.04</v>
      </c>
      <c r="H5" s="41">
        <f t="shared" si="1"/>
        <v>2583.7905599999999</v>
      </c>
    </row>
    <row r="6" spans="1:9" ht="15" customHeight="1" x14ac:dyDescent="0.3">
      <c r="A6" s="12">
        <v>5</v>
      </c>
      <c r="B6" s="12" t="s">
        <v>34</v>
      </c>
      <c r="C6" s="13">
        <v>175.31</v>
      </c>
      <c r="D6" s="13">
        <v>34.58</v>
      </c>
      <c r="E6" s="13">
        <f t="shared" si="2"/>
        <v>25.35</v>
      </c>
      <c r="F6" s="13">
        <v>4.8</v>
      </c>
      <c r="G6" s="13">
        <f t="shared" si="0"/>
        <v>240.04</v>
      </c>
      <c r="H6" s="41">
        <f t="shared" si="1"/>
        <v>2583.7905599999999</v>
      </c>
    </row>
    <row r="7" spans="1:9" ht="15" customHeight="1" x14ac:dyDescent="0.3">
      <c r="A7" s="12">
        <v>6</v>
      </c>
      <c r="B7" s="12" t="s">
        <v>36</v>
      </c>
      <c r="C7" s="13">
        <v>175.31</v>
      </c>
      <c r="D7" s="13">
        <v>34.58</v>
      </c>
      <c r="E7" s="13">
        <f t="shared" si="2"/>
        <v>25.35</v>
      </c>
      <c r="F7" s="13">
        <v>4.8</v>
      </c>
      <c r="G7" s="13">
        <f t="shared" si="0"/>
        <v>240.04</v>
      </c>
      <c r="H7" s="41">
        <f t="shared" si="1"/>
        <v>2583.7905599999999</v>
      </c>
    </row>
    <row r="8" spans="1:9" ht="15" customHeight="1" x14ac:dyDescent="0.3">
      <c r="A8" s="12">
        <v>7</v>
      </c>
      <c r="B8" s="12" t="s">
        <v>37</v>
      </c>
      <c r="C8" s="13">
        <v>123.9</v>
      </c>
      <c r="D8" s="13">
        <v>35.53</v>
      </c>
      <c r="E8" s="13">
        <f t="shared" si="2"/>
        <v>25.35</v>
      </c>
      <c r="F8" s="13">
        <v>55.26</v>
      </c>
      <c r="G8" s="13">
        <f t="shared" si="0"/>
        <v>240.04</v>
      </c>
      <c r="H8" s="41">
        <f t="shared" si="1"/>
        <v>2583.7905599999999</v>
      </c>
    </row>
    <row r="9" spans="1:9" ht="15" customHeight="1" x14ac:dyDescent="0.3">
      <c r="A9" s="12">
        <v>8</v>
      </c>
      <c r="B9" s="12" t="s">
        <v>38</v>
      </c>
      <c r="C9" s="13">
        <v>141.43</v>
      </c>
      <c r="D9" s="13">
        <v>34.58</v>
      </c>
      <c r="E9" s="13">
        <f t="shared" si="2"/>
        <v>25.35</v>
      </c>
      <c r="F9" s="13">
        <f>33.88+11.96</f>
        <v>45.84</v>
      </c>
      <c r="G9" s="13">
        <f t="shared" si="0"/>
        <v>247.2</v>
      </c>
      <c r="H9" s="41">
        <f t="shared" si="1"/>
        <v>2660.8607999999999</v>
      </c>
    </row>
    <row r="10" spans="1:9" ht="15" customHeight="1" x14ac:dyDescent="0.3">
      <c r="A10" s="12">
        <v>9</v>
      </c>
      <c r="B10" s="12" t="s">
        <v>39</v>
      </c>
      <c r="C10" s="13">
        <v>175.31</v>
      </c>
      <c r="D10" s="13">
        <v>34.58</v>
      </c>
      <c r="E10" s="13">
        <f t="shared" si="2"/>
        <v>25.35</v>
      </c>
      <c r="F10" s="13">
        <v>4.8</v>
      </c>
      <c r="G10" s="13">
        <f t="shared" si="0"/>
        <v>240.04</v>
      </c>
      <c r="H10" s="41">
        <f t="shared" si="1"/>
        <v>2583.7905599999999</v>
      </c>
    </row>
    <row r="11" spans="1:9" ht="15" customHeight="1" x14ac:dyDescent="0.3">
      <c r="A11" s="12">
        <v>10</v>
      </c>
      <c r="B11" s="12" t="s">
        <v>40</v>
      </c>
      <c r="C11" s="13">
        <v>175.31</v>
      </c>
      <c r="D11" s="13">
        <v>34.58</v>
      </c>
      <c r="E11" s="13">
        <f t="shared" si="2"/>
        <v>25.35</v>
      </c>
      <c r="F11" s="13">
        <v>4.8</v>
      </c>
      <c r="G11" s="13">
        <f t="shared" si="0"/>
        <v>240.04</v>
      </c>
      <c r="H11" s="41">
        <f t="shared" si="1"/>
        <v>2583.7905599999999</v>
      </c>
    </row>
    <row r="12" spans="1:9" ht="15" customHeight="1" x14ac:dyDescent="0.3">
      <c r="A12" s="12">
        <v>11</v>
      </c>
      <c r="B12" s="12" t="s">
        <v>41</v>
      </c>
      <c r="C12" s="13">
        <v>175.31</v>
      </c>
      <c r="D12" s="13">
        <v>34.58</v>
      </c>
      <c r="E12" s="13">
        <f t="shared" si="2"/>
        <v>25.35</v>
      </c>
      <c r="F12" s="13">
        <v>4.8</v>
      </c>
      <c r="G12" s="13">
        <f t="shared" si="0"/>
        <v>240.04</v>
      </c>
      <c r="H12" s="41">
        <f t="shared" si="1"/>
        <v>2583.7905599999999</v>
      </c>
    </row>
    <row r="13" spans="1:9" ht="15" customHeight="1" x14ac:dyDescent="0.3">
      <c r="A13" s="12">
        <v>12</v>
      </c>
      <c r="B13" s="12" t="s">
        <v>42</v>
      </c>
      <c r="C13" s="13">
        <v>175.31</v>
      </c>
      <c r="D13" s="13">
        <v>34.58</v>
      </c>
      <c r="E13" s="13">
        <f t="shared" si="2"/>
        <v>25.35</v>
      </c>
      <c r="F13" s="13">
        <v>4.8</v>
      </c>
      <c r="G13" s="13">
        <f t="shared" si="0"/>
        <v>240.04</v>
      </c>
      <c r="H13" s="41">
        <f t="shared" si="1"/>
        <v>2583.7905599999999</v>
      </c>
    </row>
    <row r="14" spans="1:9" ht="15" customHeight="1" x14ac:dyDescent="0.3">
      <c r="A14" s="12">
        <v>13</v>
      </c>
      <c r="B14" s="12" t="s">
        <v>46</v>
      </c>
      <c r="C14" s="13">
        <v>0</v>
      </c>
      <c r="D14" s="13">
        <v>35.53</v>
      </c>
      <c r="E14" s="13">
        <v>0</v>
      </c>
      <c r="F14" s="13">
        <v>0</v>
      </c>
      <c r="G14" s="13">
        <f t="shared" si="0"/>
        <v>35.53</v>
      </c>
      <c r="H14" s="41">
        <f t="shared" si="1"/>
        <v>382.44491999999997</v>
      </c>
    </row>
    <row r="15" spans="1:9" ht="15" customHeight="1" x14ac:dyDescent="0.3">
      <c r="A15" s="185" t="s">
        <v>29</v>
      </c>
      <c r="B15" s="185"/>
      <c r="C15" s="23">
        <f>SUM(C2:C14)</f>
        <v>1842.1699999999996</v>
      </c>
      <c r="D15" s="23">
        <f t="shared" ref="D15:G15" si="3">SUM(D2:D14)</f>
        <v>453.33999999999992</v>
      </c>
      <c r="E15" s="23">
        <f t="shared" si="3"/>
        <v>278.84999999999997</v>
      </c>
      <c r="F15" s="23">
        <f t="shared" si="3"/>
        <v>348.81000000000017</v>
      </c>
      <c r="G15" s="23">
        <f t="shared" si="3"/>
        <v>2923.17</v>
      </c>
      <c r="H15" s="87">
        <f>G15*10.764</f>
        <v>31465.00188</v>
      </c>
      <c r="I15" s="22"/>
    </row>
    <row r="16" spans="1:9" ht="15" customHeight="1" x14ac:dyDescent="0.3">
      <c r="A16" s="185" t="s">
        <v>91</v>
      </c>
      <c r="B16" s="185"/>
      <c r="C16" s="185"/>
      <c r="D16" s="185"/>
      <c r="E16" s="185"/>
      <c r="F16" s="185"/>
      <c r="G16" s="23">
        <v>32</v>
      </c>
      <c r="H16" s="87">
        <f>ROUND(H15*3000,0)</f>
        <v>94395006</v>
      </c>
      <c r="I16" s="22"/>
    </row>
    <row r="17" spans="3:9" ht="15" customHeight="1" x14ac:dyDescent="0.3">
      <c r="G17" s="22">
        <v>30000</v>
      </c>
      <c r="H17" s="87">
        <f>ROUND(H16*10%,0)</f>
        <v>9439501</v>
      </c>
      <c r="I17" s="22"/>
    </row>
    <row r="18" spans="3:9" ht="15" customHeight="1" x14ac:dyDescent="0.3">
      <c r="G18" s="22">
        <f>G15*G17</f>
        <v>87695100</v>
      </c>
      <c r="H18" s="87">
        <v>600000</v>
      </c>
      <c r="I18" s="41"/>
    </row>
    <row r="19" spans="3:9" ht="15" customHeight="1" x14ac:dyDescent="0.3">
      <c r="G19" s="22">
        <f>G18*10%</f>
        <v>8769510</v>
      </c>
      <c r="H19" s="87">
        <f>G16*H18</f>
        <v>19200000</v>
      </c>
      <c r="I19" s="41"/>
    </row>
    <row r="20" spans="3:9" ht="15" customHeight="1" x14ac:dyDescent="0.3">
      <c r="G20" s="22">
        <v>500000</v>
      </c>
      <c r="H20" s="22">
        <f>ROUND(H16+H17+H19,0)</f>
        <v>123034507</v>
      </c>
      <c r="I20" s="41"/>
    </row>
    <row r="21" spans="3:9" ht="15" customHeight="1" x14ac:dyDescent="0.3">
      <c r="G21" s="20">
        <f>G20*G16</f>
        <v>16000000</v>
      </c>
      <c r="H21" s="15">
        <f>H20/H15</f>
        <v>3910.2018003756752</v>
      </c>
    </row>
    <row r="22" spans="3:9" ht="15" customHeight="1" x14ac:dyDescent="0.3">
      <c r="G22" s="22">
        <f>G18+G21+G19</f>
        <v>112464610</v>
      </c>
      <c r="H22" s="87"/>
      <c r="I22" s="87"/>
    </row>
    <row r="23" spans="3:9" ht="15" customHeight="1" x14ac:dyDescent="0.3">
      <c r="C23" s="15">
        <f>11.45*18.85</f>
        <v>215.83250000000001</v>
      </c>
      <c r="H23" s="22"/>
    </row>
    <row r="24" spans="3:9" ht="15" customHeight="1" x14ac:dyDescent="0.3">
      <c r="H24" s="22"/>
    </row>
    <row r="25" spans="3:9" ht="15" customHeight="1" x14ac:dyDescent="0.3">
      <c r="H25" s="22"/>
    </row>
    <row r="26" spans="3:9" ht="15" customHeight="1" x14ac:dyDescent="0.3">
      <c r="H26" s="22"/>
    </row>
    <row r="27" spans="3:9" ht="15" customHeight="1" x14ac:dyDescent="0.3">
      <c r="H27" s="22"/>
    </row>
    <row r="28" spans="3:9" ht="15" customHeight="1" x14ac:dyDescent="0.3">
      <c r="H28" s="22"/>
    </row>
  </sheetData>
  <mergeCells count="2">
    <mergeCell ref="A15:B15"/>
    <mergeCell ref="A16:F16"/>
  </mergeCells>
  <phoneticPr fontId="15" type="noConversion"/>
  <printOptions horizontalCentered="1" verticalCentered="1" gridLines="1"/>
  <pageMargins left="0.7" right="0.7" top="0.75" bottom="0.75" header="0" footer="0"/>
  <pageSetup paperSize="9"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26" width="7.625" customWidth="1"/>
  </cols>
  <sheetData>
    <row r="1" spans="1:13" x14ac:dyDescent="0.25">
      <c r="A1" s="9" t="s">
        <v>31</v>
      </c>
      <c r="B1" s="9" t="s">
        <v>30</v>
      </c>
      <c r="C1" s="9" t="s">
        <v>43</v>
      </c>
      <c r="D1" s="9" t="s">
        <v>44</v>
      </c>
      <c r="E1" s="9" t="s">
        <v>45</v>
      </c>
      <c r="F1" s="9" t="s">
        <v>46</v>
      </c>
    </row>
    <row r="2" spans="1:13" x14ac:dyDescent="0.25">
      <c r="A2" s="9">
        <v>1</v>
      </c>
      <c r="B2" s="9">
        <v>1</v>
      </c>
      <c r="C2" s="9">
        <v>52.05</v>
      </c>
      <c r="D2" s="9">
        <f t="shared" ref="D2:D31" si="0">11.23/2</f>
        <v>5.6150000000000002</v>
      </c>
      <c r="E2" s="9">
        <f t="shared" ref="E2:E39" si="1">2.4*0.6*4</f>
        <v>5.76</v>
      </c>
      <c r="I2" s="9">
        <f t="shared" ref="I2:K2" si="2">C2*10.764</f>
        <v>560.26619999999991</v>
      </c>
      <c r="J2" s="9">
        <f t="shared" si="2"/>
        <v>60.439859999999996</v>
      </c>
      <c r="K2" s="9">
        <f t="shared" si="2"/>
        <v>62.000639999999997</v>
      </c>
      <c r="M2" s="9">
        <f t="shared" ref="M2:M6" si="3">I2+J2+K2</f>
        <v>682.70669999999984</v>
      </c>
    </row>
    <row r="3" spans="1:13" x14ac:dyDescent="0.25">
      <c r="B3" s="9">
        <v>2</v>
      </c>
      <c r="C3" s="9">
        <v>52.05</v>
      </c>
      <c r="D3" s="9">
        <f t="shared" si="0"/>
        <v>5.6150000000000002</v>
      </c>
      <c r="E3" s="9">
        <f t="shared" si="1"/>
        <v>5.76</v>
      </c>
      <c r="I3" s="9">
        <f t="shared" ref="I3:K3" si="4">C3*10.764</f>
        <v>560.26619999999991</v>
      </c>
      <c r="J3" s="9">
        <f t="shared" si="4"/>
        <v>60.439859999999996</v>
      </c>
      <c r="K3" s="9">
        <f t="shared" si="4"/>
        <v>62.000639999999997</v>
      </c>
      <c r="M3" s="9">
        <f t="shared" si="3"/>
        <v>682.70669999999984</v>
      </c>
    </row>
    <row r="4" spans="1:13" x14ac:dyDescent="0.25">
      <c r="A4" s="9">
        <v>2</v>
      </c>
      <c r="B4" s="9">
        <v>1</v>
      </c>
      <c r="C4" s="9">
        <v>52.05</v>
      </c>
      <c r="D4" s="9">
        <f t="shared" si="0"/>
        <v>5.6150000000000002</v>
      </c>
      <c r="E4" s="9">
        <f t="shared" si="1"/>
        <v>5.76</v>
      </c>
      <c r="I4" s="9">
        <f t="shared" ref="I4:K4" si="5">C4*10.764</f>
        <v>560.26619999999991</v>
      </c>
      <c r="J4" s="9">
        <f t="shared" si="5"/>
        <v>60.439859999999996</v>
      </c>
      <c r="K4" s="9">
        <f t="shared" si="5"/>
        <v>62.000639999999997</v>
      </c>
      <c r="M4" s="9">
        <f t="shared" si="3"/>
        <v>682.70669999999984</v>
      </c>
    </row>
    <row r="5" spans="1:13" x14ac:dyDescent="0.25">
      <c r="B5" s="9">
        <v>2</v>
      </c>
      <c r="C5" s="9">
        <v>52.05</v>
      </c>
      <c r="D5" s="9">
        <f t="shared" si="0"/>
        <v>5.6150000000000002</v>
      </c>
      <c r="E5" s="9">
        <f t="shared" si="1"/>
        <v>5.76</v>
      </c>
      <c r="I5" s="9">
        <f t="shared" ref="I5:K5" si="6">C5*10.764</f>
        <v>560.26619999999991</v>
      </c>
      <c r="J5" s="9">
        <f t="shared" si="6"/>
        <v>60.439859999999996</v>
      </c>
      <c r="K5" s="9">
        <f t="shared" si="6"/>
        <v>62.000639999999997</v>
      </c>
      <c r="M5" s="9">
        <f t="shared" si="3"/>
        <v>682.70669999999984</v>
      </c>
    </row>
    <row r="6" spans="1:13" x14ac:dyDescent="0.25">
      <c r="B6" s="9">
        <v>3</v>
      </c>
      <c r="C6" s="9">
        <v>52.05</v>
      </c>
      <c r="D6" s="9">
        <f t="shared" si="0"/>
        <v>5.6150000000000002</v>
      </c>
      <c r="E6" s="9">
        <f t="shared" si="1"/>
        <v>5.76</v>
      </c>
      <c r="I6" s="9">
        <f t="shared" ref="I6:K6" si="7">C6*10.764</f>
        <v>560.26619999999991</v>
      </c>
      <c r="J6" s="9">
        <f t="shared" si="7"/>
        <v>60.439859999999996</v>
      </c>
      <c r="K6" s="9">
        <f t="shared" si="7"/>
        <v>62.000639999999997</v>
      </c>
      <c r="M6" s="9">
        <f t="shared" si="3"/>
        <v>682.70669999999984</v>
      </c>
    </row>
    <row r="7" spans="1:13" x14ac:dyDescent="0.25">
      <c r="B7" s="9">
        <v>4</v>
      </c>
      <c r="C7" s="9">
        <v>52.05</v>
      </c>
      <c r="D7" s="9">
        <f t="shared" si="0"/>
        <v>5.6150000000000002</v>
      </c>
      <c r="E7" s="9">
        <f t="shared" si="1"/>
        <v>5.76</v>
      </c>
      <c r="F7" s="9">
        <f>3.35*1.45</f>
        <v>4.8574999999999999</v>
      </c>
      <c r="I7" s="9">
        <f t="shared" ref="I7:L7" si="8">C7*10.764</f>
        <v>560.26619999999991</v>
      </c>
      <c r="J7" s="9">
        <f t="shared" si="8"/>
        <v>60.439859999999996</v>
      </c>
      <c r="K7" s="9">
        <f t="shared" si="8"/>
        <v>62.000639999999997</v>
      </c>
      <c r="L7" s="9">
        <f t="shared" si="8"/>
        <v>52.286129999999993</v>
      </c>
      <c r="M7" s="9">
        <f>I7+J7+K7+L7</f>
        <v>734.9928299999998</v>
      </c>
    </row>
    <row r="8" spans="1:13" x14ac:dyDescent="0.25">
      <c r="A8" s="9">
        <v>3</v>
      </c>
      <c r="B8" s="9">
        <v>1</v>
      </c>
      <c r="C8" s="9">
        <v>52.05</v>
      </c>
      <c r="D8" s="9">
        <f t="shared" si="0"/>
        <v>5.6150000000000002</v>
      </c>
      <c r="E8" s="9">
        <f t="shared" si="1"/>
        <v>5.76</v>
      </c>
      <c r="I8" s="9">
        <f t="shared" ref="I8:K8" si="9">C8*10.764</f>
        <v>560.26619999999991</v>
      </c>
      <c r="J8" s="9">
        <f t="shared" si="9"/>
        <v>60.439859999999996</v>
      </c>
      <c r="K8" s="9">
        <f t="shared" si="9"/>
        <v>62.000639999999997</v>
      </c>
      <c r="M8" s="9">
        <f t="shared" ref="M8:M55" si="10">I8+J8+K8</f>
        <v>682.70669999999984</v>
      </c>
    </row>
    <row r="9" spans="1:13" x14ac:dyDescent="0.25">
      <c r="B9" s="9">
        <v>2</v>
      </c>
      <c r="C9" s="9">
        <v>52.05</v>
      </c>
      <c r="D9" s="9">
        <f t="shared" si="0"/>
        <v>5.6150000000000002</v>
      </c>
      <c r="E9" s="9">
        <f t="shared" si="1"/>
        <v>5.76</v>
      </c>
      <c r="I9" s="9">
        <f t="shared" ref="I9:K9" si="11">C9*10.764</f>
        <v>560.26619999999991</v>
      </c>
      <c r="J9" s="9">
        <f t="shared" si="11"/>
        <v>60.439859999999996</v>
      </c>
      <c r="K9" s="9">
        <f t="shared" si="11"/>
        <v>62.000639999999997</v>
      </c>
      <c r="M9" s="9">
        <f t="shared" si="10"/>
        <v>682.70669999999984</v>
      </c>
    </row>
    <row r="10" spans="1:13" x14ac:dyDescent="0.25">
      <c r="B10" s="9">
        <v>3</v>
      </c>
      <c r="C10" s="9">
        <v>52.05</v>
      </c>
      <c r="D10" s="9">
        <f t="shared" si="0"/>
        <v>5.6150000000000002</v>
      </c>
      <c r="E10" s="9">
        <f t="shared" si="1"/>
        <v>5.76</v>
      </c>
      <c r="I10" s="9">
        <f t="shared" ref="I10:K10" si="12">C10*10.764</f>
        <v>560.26619999999991</v>
      </c>
      <c r="J10" s="9">
        <f t="shared" si="12"/>
        <v>60.439859999999996</v>
      </c>
      <c r="K10" s="9">
        <f t="shared" si="12"/>
        <v>62.000639999999997</v>
      </c>
      <c r="M10" s="9">
        <f t="shared" si="10"/>
        <v>682.70669999999984</v>
      </c>
    </row>
    <row r="11" spans="1:13" x14ac:dyDescent="0.25">
      <c r="B11" s="9">
        <v>4</v>
      </c>
      <c r="C11" s="9">
        <v>52.05</v>
      </c>
      <c r="D11" s="9">
        <f t="shared" si="0"/>
        <v>5.6150000000000002</v>
      </c>
      <c r="E11" s="9">
        <f t="shared" si="1"/>
        <v>5.76</v>
      </c>
      <c r="I11" s="9">
        <f t="shared" ref="I11:K11" si="13">C11*10.764</f>
        <v>560.26619999999991</v>
      </c>
      <c r="J11" s="9">
        <f t="shared" si="13"/>
        <v>60.439859999999996</v>
      </c>
      <c r="K11" s="9">
        <f t="shared" si="13"/>
        <v>62.000639999999997</v>
      </c>
      <c r="M11" s="9">
        <f t="shared" si="10"/>
        <v>682.70669999999984</v>
      </c>
    </row>
    <row r="12" spans="1:13" x14ac:dyDescent="0.25">
      <c r="A12" s="9">
        <v>4</v>
      </c>
      <c r="B12" s="9">
        <v>1</v>
      </c>
      <c r="C12" s="9">
        <v>52.05</v>
      </c>
      <c r="D12" s="9">
        <f t="shared" si="0"/>
        <v>5.6150000000000002</v>
      </c>
      <c r="E12" s="9">
        <f t="shared" si="1"/>
        <v>5.76</v>
      </c>
      <c r="I12" s="9">
        <f t="shared" ref="I12:K12" si="14">C12*10.764</f>
        <v>560.26619999999991</v>
      </c>
      <c r="J12" s="9">
        <f t="shared" si="14"/>
        <v>60.439859999999996</v>
      </c>
      <c r="K12" s="9">
        <f t="shared" si="14"/>
        <v>62.000639999999997</v>
      </c>
      <c r="M12" s="9">
        <f t="shared" si="10"/>
        <v>682.70669999999984</v>
      </c>
    </row>
    <row r="13" spans="1:13" x14ac:dyDescent="0.25">
      <c r="B13" s="9">
        <v>2</v>
      </c>
      <c r="C13" s="9">
        <v>52.05</v>
      </c>
      <c r="D13" s="9">
        <f t="shared" si="0"/>
        <v>5.6150000000000002</v>
      </c>
      <c r="E13" s="9">
        <f t="shared" si="1"/>
        <v>5.76</v>
      </c>
      <c r="I13" s="9">
        <f t="shared" ref="I13:K13" si="15">C13*10.764</f>
        <v>560.26619999999991</v>
      </c>
      <c r="J13" s="9">
        <f t="shared" si="15"/>
        <v>60.439859999999996</v>
      </c>
      <c r="K13" s="9">
        <f t="shared" si="15"/>
        <v>62.000639999999997</v>
      </c>
      <c r="M13" s="9">
        <f t="shared" si="10"/>
        <v>682.70669999999984</v>
      </c>
    </row>
    <row r="14" spans="1:13" x14ac:dyDescent="0.25">
      <c r="B14" s="9">
        <v>3</v>
      </c>
      <c r="C14" s="9">
        <v>52.05</v>
      </c>
      <c r="D14" s="9">
        <f t="shared" si="0"/>
        <v>5.6150000000000002</v>
      </c>
      <c r="E14" s="9">
        <f t="shared" si="1"/>
        <v>5.76</v>
      </c>
      <c r="I14" s="9">
        <f t="shared" ref="I14:K14" si="16">C14*10.764</f>
        <v>560.26619999999991</v>
      </c>
      <c r="J14" s="9">
        <f t="shared" si="16"/>
        <v>60.439859999999996</v>
      </c>
      <c r="K14" s="9">
        <f t="shared" si="16"/>
        <v>62.000639999999997</v>
      </c>
      <c r="M14" s="9">
        <f t="shared" si="10"/>
        <v>682.70669999999984</v>
      </c>
    </row>
    <row r="15" spans="1:13" x14ac:dyDescent="0.25">
      <c r="B15" s="9">
        <v>4</v>
      </c>
      <c r="C15" s="9">
        <v>52.05</v>
      </c>
      <c r="D15" s="9">
        <f t="shared" si="0"/>
        <v>5.6150000000000002</v>
      </c>
      <c r="E15" s="9">
        <f t="shared" si="1"/>
        <v>5.76</v>
      </c>
      <c r="I15" s="9">
        <f t="shared" ref="I15:K15" si="17">C15*10.764</f>
        <v>560.26619999999991</v>
      </c>
      <c r="J15" s="9">
        <f t="shared" si="17"/>
        <v>60.439859999999996</v>
      </c>
      <c r="K15" s="9">
        <f t="shared" si="17"/>
        <v>62.000639999999997</v>
      </c>
      <c r="M15" s="9">
        <f t="shared" si="10"/>
        <v>682.70669999999984</v>
      </c>
    </row>
    <row r="16" spans="1:13" x14ac:dyDescent="0.25">
      <c r="A16" s="9">
        <v>5</v>
      </c>
      <c r="B16" s="9">
        <v>1</v>
      </c>
      <c r="C16" s="9">
        <v>52.05</v>
      </c>
      <c r="D16" s="9">
        <f t="shared" si="0"/>
        <v>5.6150000000000002</v>
      </c>
      <c r="E16" s="9">
        <f t="shared" si="1"/>
        <v>5.76</v>
      </c>
      <c r="I16" s="9">
        <f t="shared" ref="I16:K16" si="18">C16*10.764</f>
        <v>560.26619999999991</v>
      </c>
      <c r="J16" s="9">
        <f t="shared" si="18"/>
        <v>60.439859999999996</v>
      </c>
      <c r="K16" s="9">
        <f t="shared" si="18"/>
        <v>62.000639999999997</v>
      </c>
      <c r="M16" s="9">
        <f t="shared" si="10"/>
        <v>682.70669999999984</v>
      </c>
    </row>
    <row r="17" spans="1:13" x14ac:dyDescent="0.25">
      <c r="B17" s="9">
        <v>2</v>
      </c>
      <c r="C17" s="9">
        <v>52.05</v>
      </c>
      <c r="D17" s="9">
        <f t="shared" si="0"/>
        <v>5.6150000000000002</v>
      </c>
      <c r="E17" s="9">
        <f t="shared" si="1"/>
        <v>5.76</v>
      </c>
      <c r="I17" s="9">
        <f t="shared" ref="I17:K17" si="19">C17*10.764</f>
        <v>560.26619999999991</v>
      </c>
      <c r="J17" s="9">
        <f t="shared" si="19"/>
        <v>60.439859999999996</v>
      </c>
      <c r="K17" s="9">
        <f t="shared" si="19"/>
        <v>62.000639999999997</v>
      </c>
      <c r="M17" s="9">
        <f t="shared" si="10"/>
        <v>682.70669999999984</v>
      </c>
    </row>
    <row r="18" spans="1:13" x14ac:dyDescent="0.25">
      <c r="B18" s="9">
        <v>3</v>
      </c>
      <c r="C18" s="9">
        <v>52.05</v>
      </c>
      <c r="D18" s="9">
        <f t="shared" si="0"/>
        <v>5.6150000000000002</v>
      </c>
      <c r="E18" s="9">
        <f t="shared" si="1"/>
        <v>5.76</v>
      </c>
      <c r="I18" s="9">
        <f t="shared" ref="I18:K18" si="20">C18*10.764</f>
        <v>560.26619999999991</v>
      </c>
      <c r="J18" s="9">
        <f t="shared" si="20"/>
        <v>60.439859999999996</v>
      </c>
      <c r="K18" s="9">
        <f t="shared" si="20"/>
        <v>62.000639999999997</v>
      </c>
      <c r="M18" s="9">
        <f t="shared" si="10"/>
        <v>682.70669999999984</v>
      </c>
    </row>
    <row r="19" spans="1:13" x14ac:dyDescent="0.25">
      <c r="B19" s="9">
        <v>4</v>
      </c>
      <c r="C19" s="9">
        <v>52.05</v>
      </c>
      <c r="D19" s="9">
        <f t="shared" si="0"/>
        <v>5.6150000000000002</v>
      </c>
      <c r="E19" s="9">
        <f t="shared" si="1"/>
        <v>5.76</v>
      </c>
      <c r="I19" s="9">
        <f t="shared" ref="I19:K19" si="21">C19*10.764</f>
        <v>560.26619999999991</v>
      </c>
      <c r="J19" s="9">
        <f t="shared" si="21"/>
        <v>60.439859999999996</v>
      </c>
      <c r="K19" s="9">
        <f t="shared" si="21"/>
        <v>62.000639999999997</v>
      </c>
      <c r="M19" s="9">
        <f t="shared" si="10"/>
        <v>682.70669999999984</v>
      </c>
    </row>
    <row r="20" spans="1:13" x14ac:dyDescent="0.25">
      <c r="A20" s="9">
        <v>6</v>
      </c>
      <c r="B20" s="9">
        <v>1</v>
      </c>
      <c r="C20" s="9">
        <v>52.05</v>
      </c>
      <c r="D20" s="9">
        <f t="shared" si="0"/>
        <v>5.6150000000000002</v>
      </c>
      <c r="E20" s="9">
        <f t="shared" si="1"/>
        <v>5.76</v>
      </c>
      <c r="I20" s="9">
        <f t="shared" ref="I20:K20" si="22">C20*10.764</f>
        <v>560.26619999999991</v>
      </c>
      <c r="J20" s="9">
        <f t="shared" si="22"/>
        <v>60.439859999999996</v>
      </c>
      <c r="K20" s="9">
        <f t="shared" si="22"/>
        <v>62.000639999999997</v>
      </c>
      <c r="M20" s="9">
        <f t="shared" si="10"/>
        <v>682.70669999999984</v>
      </c>
    </row>
    <row r="21" spans="1:13" ht="15.75" customHeight="1" x14ac:dyDescent="0.25">
      <c r="B21" s="9">
        <v>2</v>
      </c>
      <c r="C21" s="9">
        <v>52.05</v>
      </c>
      <c r="D21" s="9">
        <f t="shared" si="0"/>
        <v>5.6150000000000002</v>
      </c>
      <c r="E21" s="9">
        <f t="shared" si="1"/>
        <v>5.76</v>
      </c>
      <c r="I21" s="9">
        <f t="shared" ref="I21:K21" si="23">C21*10.764</f>
        <v>560.26619999999991</v>
      </c>
      <c r="J21" s="9">
        <f t="shared" si="23"/>
        <v>60.439859999999996</v>
      </c>
      <c r="K21" s="9">
        <f t="shared" si="23"/>
        <v>62.000639999999997</v>
      </c>
      <c r="M21" s="9">
        <f t="shared" si="10"/>
        <v>682.70669999999984</v>
      </c>
    </row>
    <row r="22" spans="1:13" ht="15.75" customHeight="1" x14ac:dyDescent="0.25">
      <c r="B22" s="9">
        <v>3</v>
      </c>
      <c r="C22" s="9">
        <v>52.05</v>
      </c>
      <c r="D22" s="9">
        <f t="shared" si="0"/>
        <v>5.6150000000000002</v>
      </c>
      <c r="E22" s="9">
        <f t="shared" si="1"/>
        <v>5.76</v>
      </c>
      <c r="I22" s="9">
        <f t="shared" ref="I22:K22" si="24">C22*10.764</f>
        <v>560.26619999999991</v>
      </c>
      <c r="J22" s="9">
        <f t="shared" si="24"/>
        <v>60.439859999999996</v>
      </c>
      <c r="K22" s="9">
        <f t="shared" si="24"/>
        <v>62.000639999999997</v>
      </c>
      <c r="M22" s="9">
        <f t="shared" si="10"/>
        <v>682.70669999999984</v>
      </c>
    </row>
    <row r="23" spans="1:13" ht="15.75" customHeight="1" x14ac:dyDescent="0.25">
      <c r="B23" s="9">
        <v>4</v>
      </c>
      <c r="C23" s="9">
        <v>52.05</v>
      </c>
      <c r="D23" s="9">
        <f t="shared" si="0"/>
        <v>5.6150000000000002</v>
      </c>
      <c r="E23" s="9">
        <f t="shared" si="1"/>
        <v>5.76</v>
      </c>
      <c r="I23" s="9">
        <f t="shared" ref="I23:K23" si="25">C23*10.764</f>
        <v>560.26619999999991</v>
      </c>
      <c r="J23" s="9">
        <f t="shared" si="25"/>
        <v>60.439859999999996</v>
      </c>
      <c r="K23" s="9">
        <f t="shared" si="25"/>
        <v>62.000639999999997</v>
      </c>
      <c r="M23" s="9">
        <f t="shared" si="10"/>
        <v>682.70669999999984</v>
      </c>
    </row>
    <row r="24" spans="1:13" ht="15.75" customHeight="1" x14ac:dyDescent="0.25">
      <c r="A24" s="9">
        <v>7</v>
      </c>
      <c r="B24" s="9">
        <v>1</v>
      </c>
      <c r="C24" s="9">
        <v>52.05</v>
      </c>
      <c r="D24" s="9">
        <f t="shared" si="0"/>
        <v>5.6150000000000002</v>
      </c>
      <c r="E24" s="9">
        <f t="shared" si="1"/>
        <v>5.76</v>
      </c>
      <c r="I24" s="9">
        <f t="shared" ref="I24:K24" si="26">C24*10.764</f>
        <v>560.26619999999991</v>
      </c>
      <c r="J24" s="9">
        <f t="shared" si="26"/>
        <v>60.439859999999996</v>
      </c>
      <c r="K24" s="9">
        <f t="shared" si="26"/>
        <v>62.000639999999997</v>
      </c>
      <c r="M24" s="9">
        <f t="shared" si="10"/>
        <v>682.70669999999984</v>
      </c>
    </row>
    <row r="25" spans="1:13" ht="15.75" customHeight="1" x14ac:dyDescent="0.25">
      <c r="B25" s="9">
        <v>2</v>
      </c>
      <c r="C25" s="9">
        <v>52.05</v>
      </c>
      <c r="D25" s="9">
        <f t="shared" si="0"/>
        <v>5.6150000000000002</v>
      </c>
      <c r="E25" s="9">
        <f t="shared" si="1"/>
        <v>5.76</v>
      </c>
      <c r="I25" s="9">
        <f t="shared" ref="I25:K25" si="27">C25*10.764</f>
        <v>560.26619999999991</v>
      </c>
      <c r="J25" s="9">
        <f t="shared" si="27"/>
        <v>60.439859999999996</v>
      </c>
      <c r="K25" s="9">
        <f t="shared" si="27"/>
        <v>62.000639999999997</v>
      </c>
      <c r="M25" s="9">
        <f t="shared" si="10"/>
        <v>682.70669999999984</v>
      </c>
    </row>
    <row r="26" spans="1:13" ht="15.75" customHeight="1" x14ac:dyDescent="0.25">
      <c r="B26" s="9">
        <v>3</v>
      </c>
      <c r="C26" s="9">
        <v>52.05</v>
      </c>
      <c r="D26" s="9">
        <f t="shared" si="0"/>
        <v>5.6150000000000002</v>
      </c>
      <c r="E26" s="9">
        <f t="shared" si="1"/>
        <v>5.76</v>
      </c>
      <c r="I26" s="9">
        <f t="shared" ref="I26:K26" si="28">C26*10.764</f>
        <v>560.26619999999991</v>
      </c>
      <c r="J26" s="9">
        <f t="shared" si="28"/>
        <v>60.439859999999996</v>
      </c>
      <c r="K26" s="9">
        <f t="shared" si="28"/>
        <v>62.000639999999997</v>
      </c>
      <c r="M26" s="9">
        <f t="shared" si="10"/>
        <v>682.70669999999984</v>
      </c>
    </row>
    <row r="27" spans="1:13" ht="15.75" customHeight="1" x14ac:dyDescent="0.25">
      <c r="B27" s="9">
        <v>4</v>
      </c>
      <c r="C27" s="9">
        <v>52.05</v>
      </c>
      <c r="D27" s="9">
        <f t="shared" si="0"/>
        <v>5.6150000000000002</v>
      </c>
      <c r="E27" s="9">
        <f t="shared" si="1"/>
        <v>5.76</v>
      </c>
      <c r="I27" s="9">
        <f t="shared" ref="I27:K27" si="29">C27*10.764</f>
        <v>560.26619999999991</v>
      </c>
      <c r="J27" s="9">
        <f t="shared" si="29"/>
        <v>60.439859999999996</v>
      </c>
      <c r="K27" s="9">
        <f t="shared" si="29"/>
        <v>62.000639999999997</v>
      </c>
      <c r="M27" s="9">
        <f t="shared" si="10"/>
        <v>682.70669999999984</v>
      </c>
    </row>
    <row r="28" spans="1:13" ht="15.75" customHeight="1" x14ac:dyDescent="0.25">
      <c r="A28" s="9">
        <v>8</v>
      </c>
      <c r="B28" s="9">
        <v>1</v>
      </c>
      <c r="C28" s="9">
        <v>52.05</v>
      </c>
      <c r="D28" s="9">
        <f t="shared" si="0"/>
        <v>5.6150000000000002</v>
      </c>
      <c r="E28" s="9">
        <f t="shared" si="1"/>
        <v>5.76</v>
      </c>
      <c r="I28" s="9">
        <f t="shared" ref="I28:K28" si="30">C28*10.764</f>
        <v>560.26619999999991</v>
      </c>
      <c r="J28" s="9">
        <f t="shared" si="30"/>
        <v>60.439859999999996</v>
      </c>
      <c r="K28" s="9">
        <f t="shared" si="30"/>
        <v>62.000639999999997</v>
      </c>
      <c r="M28" s="9">
        <f t="shared" si="10"/>
        <v>682.70669999999984</v>
      </c>
    </row>
    <row r="29" spans="1:13" ht="15.75" customHeight="1" x14ac:dyDescent="0.25">
      <c r="B29" s="9">
        <v>2</v>
      </c>
      <c r="C29" s="9">
        <v>52.05</v>
      </c>
      <c r="D29" s="9">
        <f t="shared" si="0"/>
        <v>5.6150000000000002</v>
      </c>
      <c r="E29" s="9">
        <f t="shared" si="1"/>
        <v>5.76</v>
      </c>
      <c r="I29" s="9">
        <f t="shared" ref="I29:K29" si="31">C29*10.764</f>
        <v>560.26619999999991</v>
      </c>
      <c r="J29" s="9">
        <f t="shared" si="31"/>
        <v>60.439859999999996</v>
      </c>
      <c r="K29" s="9">
        <f t="shared" si="31"/>
        <v>62.000639999999997</v>
      </c>
      <c r="M29" s="9">
        <f t="shared" si="10"/>
        <v>682.70669999999984</v>
      </c>
    </row>
    <row r="30" spans="1:13" ht="15.75" customHeight="1" x14ac:dyDescent="0.25">
      <c r="B30" s="9">
        <v>3</v>
      </c>
      <c r="C30" s="9">
        <v>52.05</v>
      </c>
      <c r="D30" s="9">
        <f t="shared" si="0"/>
        <v>5.6150000000000002</v>
      </c>
      <c r="E30" s="9">
        <f t="shared" si="1"/>
        <v>5.76</v>
      </c>
      <c r="I30" s="9">
        <f t="shared" ref="I30:K30" si="32">C30*10.764</f>
        <v>560.26619999999991</v>
      </c>
      <c r="J30" s="9">
        <f t="shared" si="32"/>
        <v>60.439859999999996</v>
      </c>
      <c r="K30" s="9">
        <f t="shared" si="32"/>
        <v>62.000639999999997</v>
      </c>
      <c r="M30" s="9">
        <f t="shared" si="10"/>
        <v>682.70669999999984</v>
      </c>
    </row>
    <row r="31" spans="1:13" ht="15.75" customHeight="1" x14ac:dyDescent="0.25">
      <c r="B31" s="9">
        <v>4</v>
      </c>
      <c r="C31" s="9">
        <v>52.05</v>
      </c>
      <c r="D31" s="9">
        <f t="shared" si="0"/>
        <v>5.6150000000000002</v>
      </c>
      <c r="E31" s="9">
        <f t="shared" si="1"/>
        <v>5.76</v>
      </c>
      <c r="I31" s="9">
        <f t="shared" ref="I31:K31" si="33">C31*10.764</f>
        <v>560.26619999999991</v>
      </c>
      <c r="J31" s="9">
        <f t="shared" si="33"/>
        <v>60.439859999999996</v>
      </c>
      <c r="K31" s="9">
        <f t="shared" si="33"/>
        <v>62.000639999999997</v>
      </c>
      <c r="M31" s="9">
        <f t="shared" si="10"/>
        <v>682.70669999999984</v>
      </c>
    </row>
    <row r="32" spans="1:13" ht="15.75" customHeight="1" x14ac:dyDescent="0.25">
      <c r="A32" s="9">
        <v>9</v>
      </c>
      <c r="B32" s="9">
        <v>1</v>
      </c>
      <c r="C32" s="9">
        <f t="shared" ref="C32:C39" si="34">55.81</f>
        <v>55.81</v>
      </c>
      <c r="D32" s="9">
        <f t="shared" ref="D32:D39" si="35">(3.35*0.95)+(3.1*1.1)</f>
        <v>6.5925000000000011</v>
      </c>
      <c r="E32" s="9">
        <f t="shared" si="1"/>
        <v>5.76</v>
      </c>
      <c r="I32" s="9">
        <f t="shared" ref="I32:K32" si="36">C32*10.764</f>
        <v>600.73883999999998</v>
      </c>
      <c r="J32" s="9">
        <f t="shared" si="36"/>
        <v>70.961670000000012</v>
      </c>
      <c r="K32" s="9">
        <f t="shared" si="36"/>
        <v>62.000639999999997</v>
      </c>
      <c r="M32" s="9">
        <f t="shared" si="10"/>
        <v>733.70114999999998</v>
      </c>
    </row>
    <row r="33" spans="1:13" ht="15.75" customHeight="1" x14ac:dyDescent="0.25">
      <c r="B33" s="9">
        <v>2</v>
      </c>
      <c r="C33" s="9">
        <f t="shared" si="34"/>
        <v>55.81</v>
      </c>
      <c r="D33" s="9">
        <f t="shared" si="35"/>
        <v>6.5925000000000011</v>
      </c>
      <c r="E33" s="9">
        <f t="shared" si="1"/>
        <v>5.76</v>
      </c>
      <c r="I33" s="9">
        <f t="shared" ref="I33:K33" si="37">C33*10.764</f>
        <v>600.73883999999998</v>
      </c>
      <c r="J33" s="9">
        <f t="shared" si="37"/>
        <v>70.961670000000012</v>
      </c>
      <c r="K33" s="9">
        <f t="shared" si="37"/>
        <v>62.000639999999997</v>
      </c>
      <c r="M33" s="9">
        <f t="shared" si="10"/>
        <v>733.70114999999998</v>
      </c>
    </row>
    <row r="34" spans="1:13" ht="15.75" customHeight="1" x14ac:dyDescent="0.25">
      <c r="B34" s="9">
        <v>3</v>
      </c>
      <c r="C34" s="9">
        <f t="shared" si="34"/>
        <v>55.81</v>
      </c>
      <c r="D34" s="9">
        <f t="shared" si="35"/>
        <v>6.5925000000000011</v>
      </c>
      <c r="E34" s="9">
        <f t="shared" si="1"/>
        <v>5.76</v>
      </c>
      <c r="I34" s="9">
        <f t="shared" ref="I34:K34" si="38">C34*10.764</f>
        <v>600.73883999999998</v>
      </c>
      <c r="J34" s="9">
        <f t="shared" si="38"/>
        <v>70.961670000000012</v>
      </c>
      <c r="K34" s="9">
        <f t="shared" si="38"/>
        <v>62.000639999999997</v>
      </c>
      <c r="M34" s="9">
        <f t="shared" si="10"/>
        <v>733.70114999999998</v>
      </c>
    </row>
    <row r="35" spans="1:13" ht="15.75" customHeight="1" x14ac:dyDescent="0.25">
      <c r="B35" s="9">
        <v>4</v>
      </c>
      <c r="C35" s="9">
        <f t="shared" si="34"/>
        <v>55.81</v>
      </c>
      <c r="D35" s="9">
        <f t="shared" si="35"/>
        <v>6.5925000000000011</v>
      </c>
      <c r="E35" s="9">
        <f t="shared" si="1"/>
        <v>5.76</v>
      </c>
      <c r="I35" s="9">
        <f t="shared" ref="I35:K35" si="39">C35*10.764</f>
        <v>600.73883999999998</v>
      </c>
      <c r="J35" s="9">
        <f t="shared" si="39"/>
        <v>70.961670000000012</v>
      </c>
      <c r="K35" s="9">
        <f t="shared" si="39"/>
        <v>62.000639999999997</v>
      </c>
      <c r="M35" s="9">
        <f t="shared" si="10"/>
        <v>733.70114999999998</v>
      </c>
    </row>
    <row r="36" spans="1:13" ht="15.75" customHeight="1" x14ac:dyDescent="0.25">
      <c r="A36" s="9">
        <v>10</v>
      </c>
      <c r="B36" s="9">
        <v>1</v>
      </c>
      <c r="C36" s="9">
        <f t="shared" si="34"/>
        <v>55.81</v>
      </c>
      <c r="D36" s="9">
        <f t="shared" si="35"/>
        <v>6.5925000000000011</v>
      </c>
      <c r="E36" s="9">
        <f t="shared" si="1"/>
        <v>5.76</v>
      </c>
      <c r="I36" s="9">
        <f t="shared" ref="I36:K36" si="40">C36*10.764</f>
        <v>600.73883999999998</v>
      </c>
      <c r="J36" s="9">
        <f t="shared" si="40"/>
        <v>70.961670000000012</v>
      </c>
      <c r="K36" s="9">
        <f t="shared" si="40"/>
        <v>62.000639999999997</v>
      </c>
      <c r="M36" s="9">
        <f t="shared" si="10"/>
        <v>733.70114999999998</v>
      </c>
    </row>
    <row r="37" spans="1:13" ht="15.75" customHeight="1" x14ac:dyDescent="0.25">
      <c r="B37" s="9">
        <v>2</v>
      </c>
      <c r="C37" s="9">
        <f t="shared" si="34"/>
        <v>55.81</v>
      </c>
      <c r="D37" s="9">
        <f t="shared" si="35"/>
        <v>6.5925000000000011</v>
      </c>
      <c r="E37" s="9">
        <f t="shared" si="1"/>
        <v>5.76</v>
      </c>
      <c r="I37" s="9">
        <f t="shared" ref="I37:K37" si="41">C37*10.764</f>
        <v>600.73883999999998</v>
      </c>
      <c r="J37" s="9">
        <f t="shared" si="41"/>
        <v>70.961670000000012</v>
      </c>
      <c r="K37" s="9">
        <f t="shared" si="41"/>
        <v>62.000639999999997</v>
      </c>
      <c r="M37" s="9">
        <f t="shared" si="10"/>
        <v>733.70114999999998</v>
      </c>
    </row>
    <row r="38" spans="1:13" ht="15.75" customHeight="1" x14ac:dyDescent="0.25">
      <c r="B38" s="9">
        <v>3</v>
      </c>
      <c r="C38" s="9">
        <f t="shared" si="34"/>
        <v>55.81</v>
      </c>
      <c r="D38" s="9">
        <f t="shared" si="35"/>
        <v>6.5925000000000011</v>
      </c>
      <c r="E38" s="9">
        <f t="shared" si="1"/>
        <v>5.76</v>
      </c>
      <c r="I38" s="9">
        <f t="shared" ref="I38:K38" si="42">C38*10.764</f>
        <v>600.73883999999998</v>
      </c>
      <c r="J38" s="9">
        <f t="shared" si="42"/>
        <v>70.961670000000012</v>
      </c>
      <c r="K38" s="9">
        <f t="shared" si="42"/>
        <v>62.000639999999997</v>
      </c>
      <c r="M38" s="9">
        <f t="shared" si="10"/>
        <v>733.70114999999998</v>
      </c>
    </row>
    <row r="39" spans="1:13" ht="15.75" customHeight="1" x14ac:dyDescent="0.25">
      <c r="B39" s="9">
        <v>4</v>
      </c>
      <c r="C39" s="9">
        <f t="shared" si="34"/>
        <v>55.81</v>
      </c>
      <c r="D39" s="9">
        <f t="shared" si="35"/>
        <v>6.5925000000000011</v>
      </c>
      <c r="E39" s="9">
        <f t="shared" si="1"/>
        <v>5.76</v>
      </c>
      <c r="I39" s="9">
        <f t="shared" ref="I39:K39" si="43">C39*10.764</f>
        <v>600.73883999999998</v>
      </c>
      <c r="J39" s="9">
        <f t="shared" si="43"/>
        <v>70.961670000000012</v>
      </c>
      <c r="K39" s="9">
        <f t="shared" si="43"/>
        <v>62.000639999999997</v>
      </c>
      <c r="M39" s="9">
        <f t="shared" si="10"/>
        <v>733.70114999999998</v>
      </c>
    </row>
    <row r="40" spans="1:13" ht="15.75" customHeight="1" x14ac:dyDescent="0.25">
      <c r="A40" s="9">
        <v>11</v>
      </c>
      <c r="B40" s="9">
        <v>1</v>
      </c>
      <c r="C40" s="9">
        <f t="shared" ref="C40:C43" si="44">61.95</f>
        <v>61.95</v>
      </c>
      <c r="D40" s="9">
        <f t="shared" ref="D40:D44" si="45">(3.2*0.95)+(3.1*1.1)</f>
        <v>6.4500000000000011</v>
      </c>
      <c r="E40" s="9">
        <f t="shared" ref="E40:E55" si="46">2.4*0.6*3</f>
        <v>4.32</v>
      </c>
      <c r="I40" s="9">
        <f t="shared" ref="I40:K40" si="47">C40*10.764</f>
        <v>666.82979999999998</v>
      </c>
      <c r="J40" s="9">
        <f t="shared" si="47"/>
        <v>69.427800000000005</v>
      </c>
      <c r="K40" s="9">
        <f t="shared" si="47"/>
        <v>46.500480000000003</v>
      </c>
      <c r="M40" s="9">
        <f t="shared" si="10"/>
        <v>782.75808000000006</v>
      </c>
    </row>
    <row r="41" spans="1:13" ht="15.75" customHeight="1" x14ac:dyDescent="0.25">
      <c r="B41" s="9">
        <v>2</v>
      </c>
      <c r="C41" s="9">
        <f t="shared" si="44"/>
        <v>61.95</v>
      </c>
      <c r="D41" s="9">
        <f t="shared" si="45"/>
        <v>6.4500000000000011</v>
      </c>
      <c r="E41" s="9">
        <f t="shared" si="46"/>
        <v>4.32</v>
      </c>
      <c r="I41" s="9">
        <f t="shared" ref="I41:K41" si="48">C41*10.764</f>
        <v>666.82979999999998</v>
      </c>
      <c r="J41" s="9">
        <f t="shared" si="48"/>
        <v>69.427800000000005</v>
      </c>
      <c r="K41" s="9">
        <f t="shared" si="48"/>
        <v>46.500480000000003</v>
      </c>
      <c r="M41" s="9">
        <f t="shared" si="10"/>
        <v>782.75808000000006</v>
      </c>
    </row>
    <row r="42" spans="1:13" ht="15.75" customHeight="1" x14ac:dyDescent="0.25">
      <c r="B42" s="9">
        <v>3</v>
      </c>
      <c r="C42" s="9">
        <f t="shared" si="44"/>
        <v>61.95</v>
      </c>
      <c r="D42" s="9">
        <f t="shared" si="45"/>
        <v>6.4500000000000011</v>
      </c>
      <c r="E42" s="9">
        <f t="shared" si="46"/>
        <v>4.32</v>
      </c>
      <c r="I42" s="9">
        <f t="shared" ref="I42:K42" si="49">C42*10.764</f>
        <v>666.82979999999998</v>
      </c>
      <c r="J42" s="9">
        <f t="shared" si="49"/>
        <v>69.427800000000005</v>
      </c>
      <c r="K42" s="9">
        <f t="shared" si="49"/>
        <v>46.500480000000003</v>
      </c>
      <c r="M42" s="9">
        <f t="shared" si="10"/>
        <v>782.75808000000006</v>
      </c>
    </row>
    <row r="43" spans="1:13" ht="15.75" customHeight="1" x14ac:dyDescent="0.25">
      <c r="B43" s="9">
        <v>4</v>
      </c>
      <c r="C43" s="9">
        <f t="shared" si="44"/>
        <v>61.95</v>
      </c>
      <c r="D43" s="9">
        <f t="shared" si="45"/>
        <v>6.4500000000000011</v>
      </c>
      <c r="E43" s="9">
        <f t="shared" si="46"/>
        <v>4.32</v>
      </c>
      <c r="I43" s="9">
        <f t="shared" ref="I43:K43" si="50">C43*10.764</f>
        <v>666.82979999999998</v>
      </c>
      <c r="J43" s="9">
        <f t="shared" si="50"/>
        <v>69.427800000000005</v>
      </c>
      <c r="K43" s="9">
        <f t="shared" si="50"/>
        <v>46.500480000000003</v>
      </c>
      <c r="M43" s="9">
        <f t="shared" si="10"/>
        <v>782.75808000000006</v>
      </c>
    </row>
    <row r="44" spans="1:13" ht="15.75" customHeight="1" x14ac:dyDescent="0.25">
      <c r="A44" s="9">
        <v>12</v>
      </c>
      <c r="B44" s="9">
        <v>1</v>
      </c>
      <c r="C44" s="9">
        <f>61.05</f>
        <v>61.05</v>
      </c>
      <c r="D44" s="9">
        <f t="shared" si="45"/>
        <v>6.4500000000000011</v>
      </c>
      <c r="E44" s="9">
        <f t="shared" si="46"/>
        <v>4.32</v>
      </c>
      <c r="I44" s="9">
        <f t="shared" ref="I44:K44" si="51">C44*10.764</f>
        <v>657.14219999999989</v>
      </c>
      <c r="J44" s="9">
        <f t="shared" si="51"/>
        <v>69.427800000000005</v>
      </c>
      <c r="K44" s="9">
        <f t="shared" si="51"/>
        <v>46.500480000000003</v>
      </c>
      <c r="M44" s="9">
        <f t="shared" si="10"/>
        <v>773.07047999999998</v>
      </c>
    </row>
    <row r="45" spans="1:13" ht="15.75" customHeight="1" x14ac:dyDescent="0.25">
      <c r="B45" s="9">
        <v>2</v>
      </c>
      <c r="C45" s="9">
        <f t="shared" ref="C45:C46" si="52">63.29</f>
        <v>63.29</v>
      </c>
      <c r="D45" s="9">
        <f t="shared" ref="D45:D46" si="53">(3.2*1.1)+(3.1*1.1)</f>
        <v>6.9300000000000015</v>
      </c>
      <c r="E45" s="9">
        <f t="shared" si="46"/>
        <v>4.32</v>
      </c>
      <c r="I45" s="9">
        <f t="shared" ref="I45:K45" si="54">C45*10.764</f>
        <v>681.25355999999999</v>
      </c>
      <c r="J45" s="9">
        <f t="shared" si="54"/>
        <v>74.594520000000017</v>
      </c>
      <c r="K45" s="9">
        <f t="shared" si="54"/>
        <v>46.500480000000003</v>
      </c>
      <c r="M45" s="9">
        <f t="shared" si="10"/>
        <v>802.34856000000002</v>
      </c>
    </row>
    <row r="46" spans="1:13" ht="15.75" customHeight="1" x14ac:dyDescent="0.25">
      <c r="B46" s="9">
        <v>3</v>
      </c>
      <c r="C46" s="9">
        <f t="shared" si="52"/>
        <v>63.29</v>
      </c>
      <c r="D46" s="9">
        <f t="shared" si="53"/>
        <v>6.9300000000000015</v>
      </c>
      <c r="E46" s="9">
        <f t="shared" si="46"/>
        <v>4.32</v>
      </c>
      <c r="I46" s="9">
        <f t="shared" ref="I46:K46" si="55">C46*10.764</f>
        <v>681.25355999999999</v>
      </c>
      <c r="J46" s="9">
        <f t="shared" si="55"/>
        <v>74.594520000000017</v>
      </c>
      <c r="K46" s="9">
        <f t="shared" si="55"/>
        <v>46.500480000000003</v>
      </c>
      <c r="M46" s="9">
        <f t="shared" si="10"/>
        <v>802.34856000000002</v>
      </c>
    </row>
    <row r="47" spans="1:13" ht="15.75" customHeight="1" x14ac:dyDescent="0.25">
      <c r="B47" s="9">
        <v>4</v>
      </c>
      <c r="C47" s="9">
        <f>61.05</f>
        <v>61.05</v>
      </c>
      <c r="D47" s="9">
        <f>(3.2*0.95)+(3.1*1.1)</f>
        <v>6.4500000000000011</v>
      </c>
      <c r="E47" s="9">
        <f t="shared" si="46"/>
        <v>4.32</v>
      </c>
      <c r="H47" s="9" t="s">
        <v>47</v>
      </c>
      <c r="I47" s="9">
        <f t="shared" ref="I47:K47" si="56">C47*10.764</f>
        <v>657.14219999999989</v>
      </c>
      <c r="J47" s="9">
        <f t="shared" si="56"/>
        <v>69.427800000000005</v>
      </c>
      <c r="K47" s="9">
        <f t="shared" si="56"/>
        <v>46.500480000000003</v>
      </c>
      <c r="M47" s="9">
        <f t="shared" si="10"/>
        <v>773.07047999999998</v>
      </c>
    </row>
    <row r="48" spans="1:13" ht="15.75" customHeight="1" x14ac:dyDescent="0.25">
      <c r="A48" s="9">
        <v>13</v>
      </c>
      <c r="B48" s="9">
        <v>1</v>
      </c>
      <c r="C48" s="9">
        <f>69.84</f>
        <v>69.84</v>
      </c>
      <c r="D48" s="9">
        <f t="shared" ref="D48:D51" si="57">(3.2*1.1)+(3.1*1.1)</f>
        <v>6.9300000000000015</v>
      </c>
      <c r="E48" s="9">
        <f t="shared" si="46"/>
        <v>4.32</v>
      </c>
      <c r="I48" s="9">
        <f t="shared" ref="I48:K48" si="58">C48*10.764</f>
        <v>751.75775999999996</v>
      </c>
      <c r="J48" s="9">
        <f t="shared" si="58"/>
        <v>74.594520000000017</v>
      </c>
      <c r="K48" s="9">
        <f t="shared" si="58"/>
        <v>46.500480000000003</v>
      </c>
      <c r="M48" s="9">
        <f t="shared" si="10"/>
        <v>872.85275999999999</v>
      </c>
    </row>
    <row r="49" spans="1:13" ht="15.75" customHeight="1" x14ac:dyDescent="0.25">
      <c r="B49" s="9">
        <v>2</v>
      </c>
      <c r="C49" s="9">
        <f t="shared" ref="C49:C50" si="59">63.29</f>
        <v>63.29</v>
      </c>
      <c r="D49" s="9">
        <f t="shared" si="57"/>
        <v>6.9300000000000015</v>
      </c>
      <c r="E49" s="9">
        <f t="shared" si="46"/>
        <v>4.32</v>
      </c>
      <c r="I49" s="9">
        <f t="shared" ref="I49:K49" si="60">C49*10.764</f>
        <v>681.25355999999999</v>
      </c>
      <c r="J49" s="9">
        <f t="shared" si="60"/>
        <v>74.594520000000017</v>
      </c>
      <c r="K49" s="9">
        <f t="shared" si="60"/>
        <v>46.500480000000003</v>
      </c>
      <c r="M49" s="9">
        <f t="shared" si="10"/>
        <v>802.34856000000002</v>
      </c>
    </row>
    <row r="50" spans="1:13" ht="15.75" customHeight="1" x14ac:dyDescent="0.25">
      <c r="B50" s="9">
        <v>3</v>
      </c>
      <c r="C50" s="9">
        <f t="shared" si="59"/>
        <v>63.29</v>
      </c>
      <c r="D50" s="9">
        <f t="shared" si="57"/>
        <v>6.9300000000000015</v>
      </c>
      <c r="E50" s="9">
        <f t="shared" si="46"/>
        <v>4.32</v>
      </c>
      <c r="I50" s="9">
        <f t="shared" ref="I50:K50" si="61">C50*10.764</f>
        <v>681.25355999999999</v>
      </c>
      <c r="J50" s="9">
        <f t="shared" si="61"/>
        <v>74.594520000000017</v>
      </c>
      <c r="K50" s="9">
        <f t="shared" si="61"/>
        <v>46.500480000000003</v>
      </c>
      <c r="M50" s="9">
        <f t="shared" si="10"/>
        <v>802.34856000000002</v>
      </c>
    </row>
    <row r="51" spans="1:13" ht="15.75" customHeight="1" x14ac:dyDescent="0.25">
      <c r="B51" s="9">
        <v>4</v>
      </c>
      <c r="C51" s="9">
        <f t="shared" ref="C51:C52" si="62">69.84</f>
        <v>69.84</v>
      </c>
      <c r="D51" s="9">
        <f t="shared" si="57"/>
        <v>6.9300000000000015</v>
      </c>
      <c r="E51" s="9">
        <f t="shared" si="46"/>
        <v>4.32</v>
      </c>
      <c r="I51" s="9">
        <f t="shared" ref="I51:K51" si="63">C51*10.764</f>
        <v>751.75775999999996</v>
      </c>
      <c r="J51" s="9">
        <f t="shared" si="63"/>
        <v>74.594520000000017</v>
      </c>
      <c r="K51" s="9">
        <f t="shared" si="63"/>
        <v>46.500480000000003</v>
      </c>
      <c r="M51" s="9">
        <f t="shared" si="10"/>
        <v>872.85275999999999</v>
      </c>
    </row>
    <row r="52" spans="1:13" ht="15.75" customHeight="1" x14ac:dyDescent="0.25">
      <c r="A52" s="9">
        <v>14</v>
      </c>
      <c r="B52" s="9">
        <v>1</v>
      </c>
      <c r="C52" s="9">
        <f t="shared" si="62"/>
        <v>69.84</v>
      </c>
      <c r="D52" s="9">
        <f>(3.2*1.55)+(3.1*1.1)</f>
        <v>8.370000000000001</v>
      </c>
      <c r="E52" s="9">
        <f t="shared" si="46"/>
        <v>4.32</v>
      </c>
      <c r="I52" s="9">
        <f t="shared" ref="I52:K52" si="64">C52*10.764</f>
        <v>751.75775999999996</v>
      </c>
      <c r="J52" s="9">
        <f t="shared" si="64"/>
        <v>90.094680000000011</v>
      </c>
      <c r="K52" s="9">
        <f t="shared" si="64"/>
        <v>46.500480000000003</v>
      </c>
      <c r="M52" s="9">
        <f t="shared" si="10"/>
        <v>888.35292000000004</v>
      </c>
    </row>
    <row r="53" spans="1:13" ht="15.75" customHeight="1" x14ac:dyDescent="0.25">
      <c r="B53" s="9">
        <v>2</v>
      </c>
      <c r="C53" s="9">
        <f t="shared" ref="C53:C54" si="65">68.4</f>
        <v>68.400000000000006</v>
      </c>
      <c r="D53" s="9">
        <f t="shared" ref="D53:D54" si="66">(3.2*1.1)+(3.1*1.1)</f>
        <v>6.9300000000000015</v>
      </c>
      <c r="E53" s="9">
        <f t="shared" si="46"/>
        <v>4.32</v>
      </c>
      <c r="I53" s="9">
        <f t="shared" ref="I53:K53" si="67">C53*10.764</f>
        <v>736.25760000000002</v>
      </c>
      <c r="J53" s="9">
        <f t="shared" si="67"/>
        <v>74.594520000000017</v>
      </c>
      <c r="K53" s="9">
        <f t="shared" si="67"/>
        <v>46.500480000000003</v>
      </c>
      <c r="M53" s="9">
        <f t="shared" si="10"/>
        <v>857.35260000000005</v>
      </c>
    </row>
    <row r="54" spans="1:13" ht="15.75" customHeight="1" x14ac:dyDescent="0.25">
      <c r="B54" s="9">
        <v>3</v>
      </c>
      <c r="C54" s="9">
        <f t="shared" si="65"/>
        <v>68.400000000000006</v>
      </c>
      <c r="D54" s="9">
        <f t="shared" si="66"/>
        <v>6.9300000000000015</v>
      </c>
      <c r="E54" s="9">
        <f t="shared" si="46"/>
        <v>4.32</v>
      </c>
      <c r="I54" s="9">
        <f t="shared" ref="I54:K54" si="68">C54*10.764</f>
        <v>736.25760000000002</v>
      </c>
      <c r="J54" s="9">
        <f t="shared" si="68"/>
        <v>74.594520000000017</v>
      </c>
      <c r="K54" s="9">
        <f t="shared" si="68"/>
        <v>46.500480000000003</v>
      </c>
      <c r="M54" s="9">
        <f t="shared" si="10"/>
        <v>857.35260000000005</v>
      </c>
    </row>
    <row r="55" spans="1:13" ht="15.75" customHeight="1" x14ac:dyDescent="0.25">
      <c r="B55" s="9">
        <v>4</v>
      </c>
      <c r="C55" s="9">
        <f>69.84</f>
        <v>69.84</v>
      </c>
      <c r="D55" s="9">
        <f>(3.2*1.55)+(3.1*1.1)</f>
        <v>8.370000000000001</v>
      </c>
      <c r="E55" s="9">
        <f t="shared" si="46"/>
        <v>4.32</v>
      </c>
      <c r="I55" s="9">
        <f t="shared" ref="I55:K55" si="69">C55*10.764</f>
        <v>751.75775999999996</v>
      </c>
      <c r="J55" s="9">
        <f t="shared" si="69"/>
        <v>90.094680000000011</v>
      </c>
      <c r="K55" s="9">
        <f t="shared" si="69"/>
        <v>46.500480000000003</v>
      </c>
      <c r="M55" s="9">
        <f t="shared" si="10"/>
        <v>888.35292000000004</v>
      </c>
    </row>
    <row r="56" spans="1:13" ht="15.75" customHeight="1" x14ac:dyDescent="0.25">
      <c r="A56" s="9">
        <v>15</v>
      </c>
      <c r="B56" s="9">
        <v>1</v>
      </c>
      <c r="M56" s="9">
        <f>SUM(M2:M55)</f>
        <v>39526.780409999985</v>
      </c>
    </row>
    <row r="57" spans="1:13" ht="15.75" customHeight="1" x14ac:dyDescent="0.25">
      <c r="B57" s="9">
        <v>2</v>
      </c>
    </row>
    <row r="58" spans="1:13" ht="15.75" customHeight="1" x14ac:dyDescent="0.25">
      <c r="B58" s="9">
        <v>3</v>
      </c>
    </row>
    <row r="59" spans="1:13" ht="15.75" customHeight="1" x14ac:dyDescent="0.25">
      <c r="B59" s="9">
        <v>4</v>
      </c>
    </row>
    <row r="60" spans="1:13" ht="15.75" customHeight="1" x14ac:dyDescent="0.25">
      <c r="A60" s="9">
        <v>16</v>
      </c>
      <c r="B60" s="9">
        <v>1</v>
      </c>
    </row>
    <row r="61" spans="1:13" ht="15.75" customHeight="1" x14ac:dyDescent="0.25">
      <c r="B61" s="9">
        <v>2</v>
      </c>
    </row>
    <row r="62" spans="1:13" ht="15.75" customHeight="1" x14ac:dyDescent="0.25">
      <c r="B62" s="9">
        <v>3</v>
      </c>
    </row>
    <row r="63" spans="1:13" ht="15.75" customHeight="1" x14ac:dyDescent="0.25">
      <c r="B63" s="9">
        <v>4</v>
      </c>
    </row>
    <row r="64" spans="1:13" ht="15.75" customHeight="1" x14ac:dyDescent="0.25">
      <c r="B64" s="9">
        <v>1</v>
      </c>
    </row>
    <row r="65" spans="2:2" ht="15.75" customHeight="1" x14ac:dyDescent="0.25">
      <c r="B65" s="9">
        <v>2</v>
      </c>
    </row>
    <row r="66" spans="2:2" ht="15.75" customHeight="1" x14ac:dyDescent="0.25">
      <c r="B66" s="9">
        <v>3</v>
      </c>
    </row>
    <row r="67" spans="2:2" ht="15.75" customHeight="1" x14ac:dyDescent="0.25">
      <c r="B67" s="9">
        <v>4</v>
      </c>
    </row>
    <row r="68" spans="2:2" ht="15.75" customHeight="1" x14ac:dyDescent="0.25">
      <c r="B68" s="9">
        <v>1</v>
      </c>
    </row>
    <row r="69" spans="2:2" ht="15.75" customHeight="1" x14ac:dyDescent="0.25">
      <c r="B69" s="9">
        <v>2</v>
      </c>
    </row>
    <row r="70" spans="2:2" ht="15.75" customHeight="1" x14ac:dyDescent="0.25">
      <c r="B70" s="9">
        <v>3</v>
      </c>
    </row>
    <row r="71" spans="2:2" ht="15.75" customHeight="1" x14ac:dyDescent="0.25">
      <c r="B71" s="9">
        <v>4</v>
      </c>
    </row>
    <row r="72" spans="2:2" ht="15.75" customHeight="1" x14ac:dyDescent="0.25">
      <c r="B72" s="9">
        <v>1</v>
      </c>
    </row>
    <row r="73" spans="2:2" ht="15.75" customHeight="1" x14ac:dyDescent="0.25">
      <c r="B73" s="9">
        <v>2</v>
      </c>
    </row>
    <row r="74" spans="2:2" ht="15.75" customHeight="1" x14ac:dyDescent="0.25">
      <c r="B74" s="9">
        <v>3</v>
      </c>
    </row>
    <row r="75" spans="2:2" ht="15.75" customHeight="1" x14ac:dyDescent="0.25">
      <c r="B75" s="9">
        <v>4</v>
      </c>
    </row>
    <row r="76" spans="2:2" ht="15.75" customHeight="1" x14ac:dyDescent="0.25">
      <c r="B76" s="9">
        <v>1</v>
      </c>
    </row>
    <row r="77" spans="2:2" ht="15.75" customHeight="1" x14ac:dyDescent="0.25">
      <c r="B77" s="9">
        <v>2</v>
      </c>
    </row>
    <row r="78" spans="2:2" ht="15.75" customHeight="1" x14ac:dyDescent="0.25">
      <c r="B78" s="9">
        <v>3</v>
      </c>
    </row>
    <row r="79" spans="2:2" ht="15.75" customHeight="1" x14ac:dyDescent="0.25">
      <c r="B79" s="9">
        <v>4</v>
      </c>
    </row>
    <row r="80" spans="2:2" ht="15.75" customHeight="1" x14ac:dyDescent="0.25">
      <c r="B80" s="9">
        <v>1</v>
      </c>
    </row>
    <row r="81" spans="2:2" ht="15.75" customHeight="1" x14ac:dyDescent="0.25">
      <c r="B81" s="9">
        <v>2</v>
      </c>
    </row>
    <row r="82" spans="2:2" ht="15.75" customHeight="1" x14ac:dyDescent="0.25">
      <c r="B82" s="9">
        <v>3</v>
      </c>
    </row>
    <row r="83" spans="2:2" ht="15.75" customHeight="1" x14ac:dyDescent="0.25">
      <c r="B83" s="9">
        <v>4</v>
      </c>
    </row>
    <row r="84" spans="2:2" ht="15.75" customHeight="1" x14ac:dyDescent="0.25">
      <c r="B84" s="9">
        <v>1</v>
      </c>
    </row>
    <row r="85" spans="2:2" ht="15.75" customHeight="1" x14ac:dyDescent="0.25">
      <c r="B85" s="9">
        <v>2</v>
      </c>
    </row>
    <row r="86" spans="2:2" ht="15.75" customHeight="1" x14ac:dyDescent="0.25">
      <c r="B86" s="9">
        <v>3</v>
      </c>
    </row>
    <row r="87" spans="2:2" ht="15.75" customHeight="1" x14ac:dyDescent="0.25">
      <c r="B87" s="9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C067-0EA5-4BA7-A37C-BA868164B0A8}">
  <dimension ref="A1:D88"/>
  <sheetViews>
    <sheetView zoomScale="110" zoomScaleNormal="110" workbookViewId="0">
      <selection activeCell="D9" sqref="D9"/>
    </sheetView>
  </sheetViews>
  <sheetFormatPr defaultColWidth="9" defaultRowHeight="16.5" x14ac:dyDescent="0.3"/>
  <cols>
    <col min="1" max="1" width="3.375" style="69" bestFit="1" customWidth="1"/>
    <col min="2" max="2" width="64.375" style="72" customWidth="1"/>
    <col min="3" max="3" width="9" style="73" bestFit="1" customWidth="1"/>
    <col min="4" max="4" width="9.625" style="65" bestFit="1" customWidth="1"/>
    <col min="5" max="16384" width="9" style="65"/>
  </cols>
  <sheetData>
    <row r="1" spans="1:4" x14ac:dyDescent="0.3">
      <c r="A1" s="61" t="s">
        <v>122</v>
      </c>
      <c r="B1" s="62" t="s">
        <v>123</v>
      </c>
      <c r="C1" s="63"/>
      <c r="D1" s="64"/>
    </row>
    <row r="2" spans="1:4" x14ac:dyDescent="0.3">
      <c r="A2" s="66" t="s">
        <v>124</v>
      </c>
      <c r="B2" s="67" t="s">
        <v>125</v>
      </c>
      <c r="C2" s="63"/>
    </row>
    <row r="3" spans="1:4" x14ac:dyDescent="0.3">
      <c r="A3" s="66">
        <v>1</v>
      </c>
      <c r="B3" s="67" t="s">
        <v>126</v>
      </c>
      <c r="C3" s="63">
        <v>557.44000000000005</v>
      </c>
    </row>
    <row r="4" spans="1:4" x14ac:dyDescent="0.3">
      <c r="A4" s="66"/>
      <c r="B4" s="67" t="s">
        <v>127</v>
      </c>
      <c r="C4" s="63" t="s">
        <v>128</v>
      </c>
    </row>
    <row r="5" spans="1:4" x14ac:dyDescent="0.3">
      <c r="A5" s="66"/>
      <c r="B5" s="67" t="s">
        <v>129</v>
      </c>
      <c r="C5" s="63" t="s">
        <v>128</v>
      </c>
    </row>
    <row r="6" spans="1:4" x14ac:dyDescent="0.3">
      <c r="A6" s="66"/>
      <c r="B6" s="67" t="s">
        <v>130</v>
      </c>
      <c r="C6" s="63" t="s">
        <v>128</v>
      </c>
    </row>
    <row r="7" spans="1:4" x14ac:dyDescent="0.3">
      <c r="A7" s="66">
        <v>2</v>
      </c>
      <c r="B7" s="67" t="s">
        <v>131</v>
      </c>
      <c r="C7" s="63"/>
    </row>
    <row r="8" spans="1:4" x14ac:dyDescent="0.3">
      <c r="A8" s="66" t="s">
        <v>132</v>
      </c>
      <c r="B8" s="67" t="s">
        <v>133</v>
      </c>
      <c r="C8" s="63"/>
    </row>
    <row r="9" spans="1:4" x14ac:dyDescent="0.3">
      <c r="A9" s="66"/>
      <c r="B9" s="67" t="s">
        <v>134</v>
      </c>
      <c r="C9" s="63" t="s">
        <v>128</v>
      </c>
    </row>
    <row r="10" spans="1:4" x14ac:dyDescent="0.3">
      <c r="A10" s="66"/>
      <c r="B10" s="67" t="s">
        <v>135</v>
      </c>
      <c r="C10" s="63" t="s">
        <v>128</v>
      </c>
    </row>
    <row r="11" spans="1:4" x14ac:dyDescent="0.3">
      <c r="A11" s="66"/>
      <c r="B11" s="67" t="s">
        <v>136</v>
      </c>
      <c r="C11" s="63" t="s">
        <v>128</v>
      </c>
    </row>
    <row r="12" spans="1:4" ht="33" x14ac:dyDescent="0.3">
      <c r="A12" s="66"/>
      <c r="B12" s="67" t="s">
        <v>137</v>
      </c>
      <c r="C12" s="63" t="s">
        <v>128</v>
      </c>
    </row>
    <row r="13" spans="1:4" x14ac:dyDescent="0.3">
      <c r="A13" s="66"/>
      <c r="B13" s="67" t="s">
        <v>138</v>
      </c>
      <c r="C13" s="63" t="s">
        <v>128</v>
      </c>
    </row>
    <row r="14" spans="1:4" x14ac:dyDescent="0.3">
      <c r="A14" s="66"/>
      <c r="B14" s="67" t="s">
        <v>139</v>
      </c>
      <c r="C14" s="63" t="s">
        <v>128</v>
      </c>
    </row>
    <row r="15" spans="1:4" x14ac:dyDescent="0.3">
      <c r="A15" s="66" t="s">
        <v>140</v>
      </c>
      <c r="B15" s="67" t="s">
        <v>141</v>
      </c>
      <c r="C15" s="63"/>
    </row>
    <row r="16" spans="1:4" x14ac:dyDescent="0.3">
      <c r="A16" s="66"/>
      <c r="B16" s="67" t="s">
        <v>142</v>
      </c>
      <c r="C16" s="63" t="s">
        <v>128</v>
      </c>
    </row>
    <row r="17" spans="1:4" x14ac:dyDescent="0.3">
      <c r="A17" s="66"/>
      <c r="B17" s="67" t="s">
        <v>143</v>
      </c>
      <c r="C17" s="63" t="s">
        <v>128</v>
      </c>
      <c r="D17" s="68"/>
    </row>
    <row r="18" spans="1:4" x14ac:dyDescent="0.3">
      <c r="A18" s="66"/>
      <c r="B18" s="67" t="s">
        <v>144</v>
      </c>
      <c r="C18" s="63" t="s">
        <v>128</v>
      </c>
    </row>
    <row r="19" spans="1:4" x14ac:dyDescent="0.3">
      <c r="A19" s="66"/>
      <c r="B19" s="67" t="s">
        <v>145</v>
      </c>
      <c r="C19" s="63" t="s">
        <v>128</v>
      </c>
    </row>
    <row r="20" spans="1:4" ht="33" x14ac:dyDescent="0.3">
      <c r="A20" s="66" t="s">
        <v>146</v>
      </c>
      <c r="B20" s="67" t="s">
        <v>147</v>
      </c>
      <c r="C20" s="63" t="s">
        <v>128</v>
      </c>
    </row>
    <row r="21" spans="1:4" x14ac:dyDescent="0.3">
      <c r="A21" s="66">
        <v>3</v>
      </c>
      <c r="B21" s="67" t="s">
        <v>148</v>
      </c>
      <c r="C21" s="63" t="s">
        <v>128</v>
      </c>
    </row>
    <row r="22" spans="1:4" x14ac:dyDescent="0.3">
      <c r="A22" s="66">
        <v>4</v>
      </c>
      <c r="B22" s="67" t="s">
        <v>149</v>
      </c>
      <c r="C22" s="63">
        <v>557.44000000000005</v>
      </c>
    </row>
    <row r="23" spans="1:4" x14ac:dyDescent="0.3">
      <c r="A23" s="66">
        <v>5</v>
      </c>
      <c r="B23" s="67" t="s">
        <v>150</v>
      </c>
      <c r="C23" s="63">
        <v>557.44000000000005</v>
      </c>
    </row>
    <row r="24" spans="1:4" x14ac:dyDescent="0.3">
      <c r="A24" s="66">
        <v>6</v>
      </c>
      <c r="B24" s="67" t="s">
        <v>151</v>
      </c>
      <c r="C24" s="63">
        <v>1</v>
      </c>
    </row>
    <row r="25" spans="1:4" x14ac:dyDescent="0.3">
      <c r="A25" s="66">
        <v>7</v>
      </c>
      <c r="B25" s="67" t="s">
        <v>152</v>
      </c>
      <c r="C25" s="63">
        <v>557.44000000000005</v>
      </c>
    </row>
    <row r="26" spans="1:4" x14ac:dyDescent="0.3">
      <c r="A26" s="66"/>
      <c r="B26" s="67" t="s">
        <v>153</v>
      </c>
      <c r="C26" s="63"/>
    </row>
    <row r="27" spans="1:4" x14ac:dyDescent="0.3">
      <c r="A27" s="66"/>
      <c r="B27" s="67" t="s">
        <v>154</v>
      </c>
      <c r="C27" s="63">
        <v>557.44000000000005</v>
      </c>
    </row>
    <row r="28" spans="1:4" x14ac:dyDescent="0.3">
      <c r="A28" s="66">
        <v>8</v>
      </c>
      <c r="B28" s="67" t="s">
        <v>155</v>
      </c>
      <c r="C28" s="63" t="s">
        <v>128</v>
      </c>
    </row>
    <row r="29" spans="1:4" ht="33" x14ac:dyDescent="0.3">
      <c r="A29" s="66"/>
      <c r="B29" s="67" t="s">
        <v>156</v>
      </c>
      <c r="C29" s="63" t="s">
        <v>128</v>
      </c>
    </row>
    <row r="30" spans="1:4" ht="49.5" x14ac:dyDescent="0.3">
      <c r="A30" s="66"/>
      <c r="B30" s="67" t="s">
        <v>157</v>
      </c>
      <c r="C30" s="63" t="s">
        <v>128</v>
      </c>
    </row>
    <row r="31" spans="1:4" ht="33" x14ac:dyDescent="0.3">
      <c r="A31" s="66"/>
      <c r="B31" s="67" t="s">
        <v>158</v>
      </c>
      <c r="C31" s="63" t="s">
        <v>128</v>
      </c>
    </row>
    <row r="32" spans="1:4" x14ac:dyDescent="0.3">
      <c r="A32" s="66"/>
      <c r="B32" s="67" t="s">
        <v>159</v>
      </c>
      <c r="C32" s="63" t="s">
        <v>128</v>
      </c>
    </row>
    <row r="33" spans="1:4" ht="33" x14ac:dyDescent="0.3">
      <c r="A33" s="66">
        <v>9</v>
      </c>
      <c r="B33" s="67" t="s">
        <v>160</v>
      </c>
      <c r="C33" s="63"/>
    </row>
    <row r="34" spans="1:4" x14ac:dyDescent="0.3">
      <c r="A34" s="61"/>
      <c r="B34" s="67" t="s">
        <v>161</v>
      </c>
      <c r="C34" s="63" t="s">
        <v>128</v>
      </c>
      <c r="D34" s="64"/>
    </row>
    <row r="35" spans="1:4" x14ac:dyDescent="0.3">
      <c r="A35" s="66"/>
      <c r="B35" s="67" t="s">
        <v>162</v>
      </c>
      <c r="C35" s="63" t="s">
        <v>128</v>
      </c>
      <c r="D35" s="69"/>
    </row>
    <row r="36" spans="1:4" x14ac:dyDescent="0.3">
      <c r="A36" s="66"/>
      <c r="B36" s="67" t="s">
        <v>163</v>
      </c>
      <c r="C36" s="63" t="s">
        <v>128</v>
      </c>
      <c r="D36" s="69"/>
    </row>
    <row r="37" spans="1:4" x14ac:dyDescent="0.3">
      <c r="A37" s="66"/>
      <c r="B37" s="67" t="s">
        <v>164</v>
      </c>
      <c r="C37" s="63" t="s">
        <v>128</v>
      </c>
      <c r="D37" s="69"/>
    </row>
    <row r="38" spans="1:4" ht="33" x14ac:dyDescent="0.3">
      <c r="A38" s="66">
        <v>10</v>
      </c>
      <c r="B38" s="67" t="s">
        <v>165</v>
      </c>
      <c r="C38" s="63">
        <v>278.72000000000003</v>
      </c>
      <c r="D38" s="69"/>
    </row>
    <row r="39" spans="1:4" ht="33" x14ac:dyDescent="0.3">
      <c r="A39" s="66">
        <v>11</v>
      </c>
      <c r="B39" s="67" t="s">
        <v>166</v>
      </c>
      <c r="C39" s="63"/>
      <c r="D39" s="69"/>
    </row>
    <row r="40" spans="1:4" ht="33" x14ac:dyDescent="0.3">
      <c r="A40" s="66"/>
      <c r="B40" s="67" t="s">
        <v>167</v>
      </c>
      <c r="C40" s="63">
        <v>222.47</v>
      </c>
      <c r="D40" s="69"/>
    </row>
    <row r="41" spans="1:4" ht="33" x14ac:dyDescent="0.3">
      <c r="A41" s="66"/>
      <c r="B41" s="67" t="s">
        <v>168</v>
      </c>
      <c r="C41" s="63">
        <v>56.25</v>
      </c>
    </row>
    <row r="42" spans="1:4" s="64" customFormat="1" x14ac:dyDescent="0.3">
      <c r="A42" s="61"/>
      <c r="B42" s="67" t="s">
        <v>169</v>
      </c>
      <c r="C42" s="63"/>
      <c r="D42" s="68"/>
    </row>
    <row r="43" spans="1:4" x14ac:dyDescent="0.3">
      <c r="A43" s="66"/>
      <c r="B43" s="67" t="s">
        <v>170</v>
      </c>
      <c r="C43" s="63">
        <v>278.72000000000003</v>
      </c>
      <c r="D43" s="68"/>
    </row>
    <row r="44" spans="1:4" x14ac:dyDescent="0.3">
      <c r="A44" s="66">
        <v>12</v>
      </c>
      <c r="B44" s="67" t="s">
        <v>171</v>
      </c>
      <c r="C44" s="63">
        <v>1114.8800000000001</v>
      </c>
      <c r="D44" s="68"/>
    </row>
    <row r="45" spans="1:4" x14ac:dyDescent="0.3">
      <c r="A45" s="66">
        <v>13</v>
      </c>
      <c r="B45" s="67" t="s">
        <v>172</v>
      </c>
      <c r="C45" s="63">
        <v>1114.8800000000001</v>
      </c>
      <c r="D45" s="68"/>
    </row>
    <row r="46" spans="1:4" x14ac:dyDescent="0.3">
      <c r="A46" s="66">
        <v>14</v>
      </c>
      <c r="B46" s="67" t="s">
        <v>173</v>
      </c>
      <c r="C46" s="63" t="s">
        <v>128</v>
      </c>
      <c r="D46" s="68"/>
    </row>
    <row r="47" spans="1:4" x14ac:dyDescent="0.3">
      <c r="A47" s="66">
        <v>15</v>
      </c>
      <c r="B47" s="67" t="s">
        <v>174</v>
      </c>
      <c r="C47" s="63"/>
      <c r="D47" s="68"/>
    </row>
    <row r="48" spans="1:4" x14ac:dyDescent="0.3">
      <c r="A48" s="66"/>
      <c r="B48" s="67" t="s">
        <v>175</v>
      </c>
      <c r="C48" s="63"/>
      <c r="D48" s="68"/>
    </row>
    <row r="49" spans="1:4" s="64" customFormat="1" x14ac:dyDescent="0.3">
      <c r="A49" s="61"/>
      <c r="B49" s="67" t="s">
        <v>176</v>
      </c>
      <c r="C49" s="63"/>
      <c r="D49" s="65"/>
    </row>
    <row r="50" spans="1:4" x14ac:dyDescent="0.3">
      <c r="A50" s="66"/>
      <c r="B50" s="67" t="s">
        <v>177</v>
      </c>
      <c r="C50" s="63">
        <v>390.2</v>
      </c>
      <c r="D50" s="68"/>
    </row>
    <row r="51" spans="1:4" x14ac:dyDescent="0.3">
      <c r="A51" s="66"/>
      <c r="B51" s="67" t="s">
        <v>178</v>
      </c>
      <c r="C51" s="63">
        <v>390.2</v>
      </c>
      <c r="D51" s="68"/>
    </row>
    <row r="52" spans="1:4" x14ac:dyDescent="0.3">
      <c r="A52" s="66">
        <v>16</v>
      </c>
      <c r="B52" s="67" t="s">
        <v>179</v>
      </c>
      <c r="C52" s="63">
        <v>1505.08</v>
      </c>
      <c r="D52" s="68"/>
    </row>
    <row r="53" spans="1:4" x14ac:dyDescent="0.3">
      <c r="A53" s="66">
        <v>17</v>
      </c>
      <c r="B53" s="67" t="s">
        <v>180</v>
      </c>
      <c r="C53" s="63">
        <v>2</v>
      </c>
      <c r="D53" s="68"/>
    </row>
    <row r="54" spans="1:4" s="64" customFormat="1" x14ac:dyDescent="0.3">
      <c r="A54" s="66" t="s">
        <v>181</v>
      </c>
      <c r="B54" s="67" t="s">
        <v>182</v>
      </c>
      <c r="C54" s="63"/>
      <c r="D54" s="68"/>
    </row>
    <row r="55" spans="1:4" x14ac:dyDescent="0.3">
      <c r="A55" s="66" t="s">
        <v>132</v>
      </c>
      <c r="B55" s="67" t="s">
        <v>183</v>
      </c>
      <c r="C55" s="63"/>
      <c r="D55" s="68"/>
    </row>
    <row r="56" spans="1:4" x14ac:dyDescent="0.3">
      <c r="A56" s="66"/>
      <c r="B56" s="67" t="s">
        <v>184</v>
      </c>
      <c r="C56" s="63" t="s">
        <v>185</v>
      </c>
      <c r="D56" s="68"/>
    </row>
    <row r="57" spans="1:4" x14ac:dyDescent="0.3">
      <c r="A57" s="66"/>
      <c r="B57" s="67" t="s">
        <v>186</v>
      </c>
      <c r="C57" s="63" t="s">
        <v>185</v>
      </c>
      <c r="D57" s="68"/>
    </row>
    <row r="58" spans="1:4" x14ac:dyDescent="0.3">
      <c r="A58" s="66"/>
      <c r="B58" s="67" t="s">
        <v>187</v>
      </c>
      <c r="C58" s="63" t="s">
        <v>185</v>
      </c>
    </row>
    <row r="59" spans="1:4" x14ac:dyDescent="0.3">
      <c r="A59" s="66"/>
      <c r="B59" s="67" t="s">
        <v>188</v>
      </c>
      <c r="C59" s="63" t="s">
        <v>185</v>
      </c>
    </row>
    <row r="60" spans="1:4" x14ac:dyDescent="0.3">
      <c r="A60" s="66"/>
      <c r="B60" s="67" t="s">
        <v>189</v>
      </c>
      <c r="C60" s="63" t="s">
        <v>185</v>
      </c>
    </row>
    <row r="61" spans="1:4" x14ac:dyDescent="0.3">
      <c r="A61" s="66" t="s">
        <v>140</v>
      </c>
      <c r="B61" s="67" t="s">
        <v>190</v>
      </c>
      <c r="C61" s="63"/>
    </row>
    <row r="62" spans="1:4" x14ac:dyDescent="0.3">
      <c r="A62" s="66"/>
      <c r="B62" s="67" t="s">
        <v>191</v>
      </c>
      <c r="C62" s="70" t="s">
        <v>128</v>
      </c>
    </row>
    <row r="63" spans="1:4" x14ac:dyDescent="0.3">
      <c r="A63" s="66"/>
      <c r="B63" s="67" t="s">
        <v>192</v>
      </c>
      <c r="C63" s="70" t="s">
        <v>128</v>
      </c>
    </row>
    <row r="64" spans="1:4" x14ac:dyDescent="0.3">
      <c r="A64" s="66"/>
      <c r="B64" s="67" t="s">
        <v>193</v>
      </c>
      <c r="C64" s="70" t="s">
        <v>128</v>
      </c>
    </row>
    <row r="65" spans="1:3" x14ac:dyDescent="0.3">
      <c r="A65" s="66" t="s">
        <v>146</v>
      </c>
      <c r="B65" s="67" t="s">
        <v>194</v>
      </c>
      <c r="C65" s="63"/>
    </row>
    <row r="66" spans="1:3" x14ac:dyDescent="0.3">
      <c r="A66" s="66"/>
      <c r="B66" s="67" t="s">
        <v>195</v>
      </c>
      <c r="C66" s="63" t="s">
        <v>185</v>
      </c>
    </row>
    <row r="67" spans="1:3" x14ac:dyDescent="0.3">
      <c r="A67" s="66"/>
      <c r="B67" s="67" t="s">
        <v>196</v>
      </c>
      <c r="C67" s="63" t="s">
        <v>185</v>
      </c>
    </row>
    <row r="68" spans="1:3" x14ac:dyDescent="0.3">
      <c r="A68" s="66" t="s">
        <v>197</v>
      </c>
      <c r="B68" s="67" t="s">
        <v>198</v>
      </c>
      <c r="C68" s="63"/>
    </row>
    <row r="69" spans="1:3" x14ac:dyDescent="0.3">
      <c r="A69" s="66"/>
      <c r="B69" s="67" t="s">
        <v>199</v>
      </c>
      <c r="C69" s="63">
        <v>1505.08</v>
      </c>
    </row>
    <row r="70" spans="1:3" x14ac:dyDescent="0.3">
      <c r="A70" s="66"/>
      <c r="B70" s="67" t="s">
        <v>200</v>
      </c>
      <c r="C70" s="63" t="s">
        <v>128</v>
      </c>
    </row>
    <row r="71" spans="1:3" x14ac:dyDescent="0.3">
      <c r="A71" s="66"/>
      <c r="B71" s="67" t="s">
        <v>201</v>
      </c>
      <c r="C71" s="63">
        <v>1505.08</v>
      </c>
    </row>
    <row r="72" spans="1:3" x14ac:dyDescent="0.3">
      <c r="A72" s="66"/>
      <c r="B72" s="67" t="s">
        <v>202</v>
      </c>
      <c r="C72" s="63">
        <v>68</v>
      </c>
    </row>
    <row r="73" spans="1:3" x14ac:dyDescent="0.3">
      <c r="A73" s="66"/>
      <c r="B73" s="67" t="s">
        <v>203</v>
      </c>
      <c r="C73" s="71" t="s">
        <v>204</v>
      </c>
    </row>
    <row r="74" spans="1:3" x14ac:dyDescent="0.3">
      <c r="A74" s="66"/>
      <c r="B74" s="67" t="s">
        <v>205</v>
      </c>
      <c r="C74" s="63" t="s">
        <v>128</v>
      </c>
    </row>
    <row r="75" spans="1:3" x14ac:dyDescent="0.3">
      <c r="A75" s="66"/>
      <c r="B75" s="67" t="s">
        <v>206</v>
      </c>
      <c r="C75" s="71" t="s">
        <v>204</v>
      </c>
    </row>
    <row r="76" spans="1:3" x14ac:dyDescent="0.3">
      <c r="A76" s="66" t="s">
        <v>207</v>
      </c>
      <c r="B76" s="67" t="s">
        <v>208</v>
      </c>
      <c r="C76" s="71"/>
    </row>
    <row r="77" spans="1:3" x14ac:dyDescent="0.3">
      <c r="A77" s="66"/>
      <c r="B77" s="67" t="s">
        <v>209</v>
      </c>
      <c r="C77" s="71" t="s">
        <v>210</v>
      </c>
    </row>
    <row r="78" spans="1:3" x14ac:dyDescent="0.3">
      <c r="A78" s="66"/>
      <c r="B78" s="67" t="s">
        <v>211</v>
      </c>
      <c r="C78" s="63"/>
    </row>
    <row r="79" spans="1:3" x14ac:dyDescent="0.3">
      <c r="A79" s="66"/>
      <c r="B79" s="67" t="s">
        <v>212</v>
      </c>
      <c r="C79" s="63"/>
    </row>
    <row r="80" spans="1:3" x14ac:dyDescent="0.3">
      <c r="A80" s="66"/>
      <c r="B80" s="67" t="s">
        <v>213</v>
      </c>
      <c r="C80" s="63"/>
    </row>
    <row r="81" spans="1:3" x14ac:dyDescent="0.3">
      <c r="A81" s="66"/>
      <c r="B81" s="67" t="s">
        <v>214</v>
      </c>
      <c r="C81" s="63"/>
    </row>
    <row r="82" spans="1:3" x14ac:dyDescent="0.3">
      <c r="A82" s="66"/>
      <c r="B82" s="67" t="s">
        <v>215</v>
      </c>
      <c r="C82" s="63"/>
    </row>
    <row r="83" spans="1:3" x14ac:dyDescent="0.3">
      <c r="A83" s="66"/>
      <c r="B83" s="67" t="s">
        <v>211</v>
      </c>
      <c r="C83" s="63"/>
    </row>
    <row r="84" spans="1:3" x14ac:dyDescent="0.3">
      <c r="A84" s="66"/>
      <c r="B84" s="67" t="s">
        <v>212</v>
      </c>
      <c r="C84" s="63"/>
    </row>
    <row r="85" spans="1:3" x14ac:dyDescent="0.3">
      <c r="A85" s="66"/>
      <c r="B85" s="67" t="s">
        <v>213</v>
      </c>
      <c r="C85" s="63"/>
    </row>
    <row r="86" spans="1:3" x14ac:dyDescent="0.3">
      <c r="A86" s="66"/>
      <c r="B86" s="67" t="s">
        <v>216</v>
      </c>
      <c r="C86" s="71" t="s">
        <v>217</v>
      </c>
    </row>
    <row r="87" spans="1:3" x14ac:dyDescent="0.3">
      <c r="A87" s="66" t="s">
        <v>218</v>
      </c>
      <c r="B87" s="67" t="s">
        <v>219</v>
      </c>
      <c r="C87" s="63"/>
    </row>
    <row r="88" spans="1:3" ht="33" x14ac:dyDescent="0.3">
      <c r="A88" s="66"/>
      <c r="B88" s="67" t="s">
        <v>220</v>
      </c>
      <c r="C88" s="6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44"/>
  <sheetViews>
    <sheetView topLeftCell="H1" workbookViewId="0">
      <selection activeCell="J5" sqref="J5"/>
    </sheetView>
  </sheetViews>
  <sheetFormatPr defaultColWidth="9.125" defaultRowHeight="14.25" x14ac:dyDescent="0.2"/>
  <cols>
    <col min="1" max="1" width="8.375" customWidth="1"/>
    <col min="2" max="2" width="9.125" style="10" bestFit="1" customWidth="1"/>
    <col min="3" max="3" width="14.25" style="10" bestFit="1" customWidth="1"/>
    <col min="4" max="4" width="13.875" style="10" customWidth="1"/>
    <col min="6" max="6" width="8.375" customWidth="1"/>
    <col min="7" max="7" width="10.125" style="10" customWidth="1"/>
    <col min="8" max="8" width="14.25" style="10" bestFit="1" customWidth="1"/>
    <col min="9" max="9" width="14.125" style="10" customWidth="1"/>
    <col min="10" max="10" width="13.5" bestFit="1" customWidth="1"/>
    <col min="18" max="18" width="14.25" bestFit="1" customWidth="1"/>
  </cols>
  <sheetData>
    <row r="1" spans="8:10" customFormat="1" x14ac:dyDescent="0.2"/>
    <row r="2" spans="8:10" customFormat="1" x14ac:dyDescent="0.2"/>
    <row r="3" spans="8:10" customFormat="1" x14ac:dyDescent="0.2"/>
    <row r="4" spans="8:10" customFormat="1" x14ac:dyDescent="0.2"/>
    <row r="5" spans="8:10" customFormat="1" x14ac:dyDescent="0.2">
      <c r="H5">
        <v>116770</v>
      </c>
      <c r="I5">
        <v>568.57000000000005</v>
      </c>
      <c r="J5" s="88">
        <f>H5*I5</f>
        <v>66391918.900000006</v>
      </c>
    </row>
    <row r="6" spans="8:10" customFormat="1" x14ac:dyDescent="0.2"/>
    <row r="7" spans="8:10" customFormat="1" x14ac:dyDescent="0.2"/>
    <row r="8" spans="8:10" customFormat="1" x14ac:dyDescent="0.2"/>
    <row r="9" spans="8:10" customFormat="1" x14ac:dyDescent="0.2"/>
    <row r="10" spans="8:10" customFormat="1" x14ac:dyDescent="0.2"/>
    <row r="11" spans="8:10" customFormat="1" x14ac:dyDescent="0.2"/>
    <row r="12" spans="8:10" customFormat="1" x14ac:dyDescent="0.2"/>
    <row r="13" spans="8:10" customFormat="1" x14ac:dyDescent="0.2"/>
    <row r="14" spans="8:10" customFormat="1" x14ac:dyDescent="0.2"/>
    <row r="15" spans="8:10" customFormat="1" x14ac:dyDescent="0.2"/>
    <row r="16" spans="8:10" customFormat="1" x14ac:dyDescent="0.2"/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</sheetData>
  <phoneticPr fontId="1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B354F-1936-4919-9C66-B04DE0F039E2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Summary</vt:lpstr>
      <vt:lpstr>Land, Rent, TDR, Approval</vt:lpstr>
      <vt:lpstr>Flatwise Details</vt:lpstr>
      <vt:lpstr>Unnsold Inventory</vt:lpstr>
      <vt:lpstr>Construction Area</vt:lpstr>
      <vt:lpstr>Sheet2</vt:lpstr>
      <vt:lpstr>Area Statement</vt:lpstr>
      <vt:lpstr>RR</vt:lpstr>
      <vt:lpstr>Sheet7</vt:lpstr>
      <vt:lpstr>Sheet8</vt:lpstr>
      <vt:lpstr>Sheet9</vt:lpstr>
      <vt:lpstr>Nearby RERA Project</vt:lpstr>
      <vt:lpstr>Sheet1</vt:lpstr>
      <vt:lpstr>Sheet3</vt:lpstr>
      <vt:lpstr>Sheet4</vt:lpstr>
      <vt:lpstr>Sheet5</vt:lpstr>
      <vt:lpstr>Sheet6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cp:lastPrinted>2022-07-23T11:55:57Z</cp:lastPrinted>
  <dcterms:created xsi:type="dcterms:W3CDTF">2006-09-16T00:00:00Z</dcterms:created>
  <dcterms:modified xsi:type="dcterms:W3CDTF">2024-09-27T08:32:28Z</dcterms:modified>
</cp:coreProperties>
</file>