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ARB Mumbai Samachar Marg Branch\Mukesh Shahu Pol\"/>
    </mc:Choice>
  </mc:AlternateContent>
  <xr:revisionPtr revIDLastSave="0" documentId="13_ncr:1_{357A4138-A5D5-4B60-A70C-AEA4E92F7858}" xr6:coauthVersionLast="45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8" i="4" l="1"/>
  <c r="G31" i="4" l="1"/>
  <c r="D36" i="4"/>
  <c r="D34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B8" i="4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<sst xmlns="http://schemas.openxmlformats.org/spreadsheetml/2006/main" count="143" uniqueCount="100">
  <si>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</si>
  <si>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</si>
  <si>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</si>
  <si>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</si>
  <si>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</si>
  <si>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</si>
  <si>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</si>
  <si>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</si>
  <si>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</si>
  <si>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</si>
  <si>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</si>
  <si>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</si>
  <si>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</si>
  <si>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</si>
  <si>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</si>
  <si>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</si>
  <si>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</si>
  <si>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</si>
  <si>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</si>
  <si>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</si>
  <si>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</si>
  <si>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</si>
  <si>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</si>
  <si>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</si>
  <si>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</si>
  <si>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</si>
  <si>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</si>
  <si>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</si>
  <si>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</si>
  <si>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</si>
  <si>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</si>
  <si>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</si>
  <si>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</si>
  <si>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</si>
  <si>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</si>
  <si>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</si>
  <si>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</si>
  <si>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</si>
  <si>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</si>
  <si>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</si>
  <si>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</si>
  <si>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</si>
  <si>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</si>
  <si>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</si>
  <si>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</si>
  <si>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</si>
  <si>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</si>
  <si>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</si>
  <si>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</si>
  <si>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</si>
  <si>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</si>
  <si>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</si>
  <si>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</si>
  <si>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</si>
  <si>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</si>
  <si>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</si>
  <si>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</si>
  <si>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</si>
  <si>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</si>
  <si>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</si>
  <si>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</si>
  <si>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</si>
  <si>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</si>
  <si>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</si>
  <si>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</si>
  <si>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</si>
  <si>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</si>
  <si>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</si>
  <si>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</si>
  <si>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</si>
  <si>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</si>
  <si>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</si>
  <si>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</si>
  <si>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</si>
  <si>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</si>
  <si>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</si>
  <si>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</si>
  <si>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</si>
  <si>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</si>
  <si>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</si>
  <si>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</si>
  <si>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</si>
  <si>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</si>
  <si>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</si>
  <si>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</si>
  <si>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EBVT</t>
  </si>
  <si>
    <t>TACA</t>
  </si>
  <si>
    <t>09.07.2018</t>
  </si>
  <si>
    <t>PREV VAL - 2024</t>
  </si>
  <si>
    <t>YOC - 2017</t>
  </si>
  <si>
    <t>BUA</t>
  </si>
  <si>
    <t>RATE</t>
  </si>
  <si>
    <t>TFMV</t>
  </si>
  <si>
    <t>CAR PARK</t>
  </si>
  <si>
    <t>IGR-24.08.24</t>
  </si>
  <si>
    <t>IGR-22.08.24</t>
  </si>
  <si>
    <t>IGR-19.07.24</t>
  </si>
  <si>
    <t>IGR-02.07.24</t>
  </si>
  <si>
    <t>IGR-20.06.24</t>
  </si>
  <si>
    <t>IGR-07.06.24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</si>
</sst>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676275</xdr:colOff>
      <xdr:row>1</xdr:row>
      <xdr:rowOff>57150</xdr:rowOff>
    </xdr:from>
    <xdr:to>
      <xdr:col>25</xdr:col>
      <xdr:colOff>144093</xdr:colOff>
      <xdr:row>37</xdr:row>
      <xdr:rowOff>105816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EA725E-3837-4615-AB90-3AFAFF827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2275" y="304800"/>
          <a:ext cx="8726118" cy="7459116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11</xdr:row>
      <xdr:rowOff>47625</xdr:rowOff>
    </xdr:from>
    <xdr:to>
      <xdr:col>22</xdr:col>
      <xdr:colOff>96469</xdr:colOff>
      <xdr:row>45</xdr:row>
      <xdr:rowOff>153369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7671-B2C2-455A-BED0-1CDC301DA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6325" y="2390775"/>
          <a:ext cx="8735644" cy="6944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A0FB3-FC78-40D0-9F92-4954DE8A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FC772-B074-41CE-AB4E-5134F29C9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30</xdr:col>
      <xdr:colOff>150114</xdr:colOff>
      <xdr:row>54</xdr:row>
      <xdr:rowOff>151114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90CB3-02CB-4737-9C5F-6C5F221B4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1524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D7DED0-8AEE-42B5-B4A2-ADB86A37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457E56-EC5D-4F8A-8807-9D1B6E824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FB984F-17D4-4A6D-A5AD-EC82CB2EF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128639-2F63-4C65-8E33-B3499D56F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87FD8-BA29-4D21-8201-146280BC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45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B062E-EB68-4D01-90E3-6DC084308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298617.51299999998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328017.51299999998</v>
      </c>
      <c r="D9" s="58" t="s">
        <v>62</v>
      </c>
      <c r="E9" s="59">
        <f>C9/10.764</f>
        <v>30473.570512820512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7</v>
      </c>
      <c r="D13" s="65">
        <f>D12-C13</f>
        <v>93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abSelected="1" topLeftCell="A16" workbookViewId="0">
      <selection activeCell="J7" sqref="J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H27" sqref="H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6000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7</v>
      </c>
      <c r="D7" s="24">
        <v>2024</v>
      </c>
    </row>
    <row r="8" spans="1:5" x14ac:dyDescent="0.25">
      <c r="A8" s="15" t="s">
        <v>18</v>
      </c>
      <c r="B8" s="23"/>
      <c r="C8" s="24">
        <f>C9-C7</f>
        <v>53</v>
      </c>
      <c r="D8" s="24">
        <v>2017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10.5</v>
      </c>
      <c r="D10" s="24"/>
    </row>
    <row r="11" spans="1:5" x14ac:dyDescent="0.25">
      <c r="A11" s="15"/>
      <c r="B11" s="25"/>
      <c r="C11" s="26">
        <f>C10%</f>
        <v>0.105</v>
      </c>
      <c r="D11" s="26"/>
    </row>
    <row r="12" spans="1:5" x14ac:dyDescent="0.25">
      <c r="A12" s="15" t="s">
        <v>21</v>
      </c>
      <c r="B12" s="18"/>
      <c r="C12" s="19">
        <f>C6*C11</f>
        <v>262.5</v>
      </c>
      <c r="D12" s="22"/>
    </row>
    <row r="13" spans="1:5" x14ac:dyDescent="0.25">
      <c r="A13" s="15" t="s">
        <v>22</v>
      </c>
      <c r="B13" s="18"/>
      <c r="C13" s="19">
        <f>C6-C12</f>
        <v>2237.5</v>
      </c>
      <c r="D13" s="22"/>
    </row>
    <row r="14" spans="1:5" x14ac:dyDescent="0.25">
      <c r="A14" s="15" t="s">
        <v>15</v>
      </c>
      <c r="B14" s="18"/>
      <c r="C14" s="19">
        <f>C5</f>
        <v>6000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8237.5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636</v>
      </c>
      <c r="D18" s="24"/>
    </row>
    <row r="19" spans="1:5" x14ac:dyDescent="0.25">
      <c r="A19" s="15" t="s">
        <v>74</v>
      </c>
      <c r="B19" s="6"/>
      <c r="C19" s="30">
        <f>C18*C16</f>
        <v>5239050</v>
      </c>
      <c r="D19" s="71"/>
      <c r="E19" s="65"/>
    </row>
    <row r="20" spans="1:5" x14ac:dyDescent="0.25">
      <c r="A20" s="15" t="s">
        <v>24</v>
      </c>
      <c r="C20" s="31">
        <f>C19*85%</f>
        <v>4453192.5</v>
      </c>
      <c r="D20" s="30"/>
      <c r="E20" s="65"/>
    </row>
    <row r="21" spans="1:5" x14ac:dyDescent="0.25">
      <c r="A21" s="15" t="s">
        <v>25</v>
      </c>
      <c r="C21" s="31">
        <f>C19*70%</f>
        <v>3667335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1590000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10914.6875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734</v>
      </c>
      <c r="C2" s="4">
        <f t="shared" ref="C2:C16" si="1">B2*1.2</f>
        <v>880.8</v>
      </c>
      <c r="D2" s="4">
        <f t="shared" ref="D2:D16" si="2">C2*1.2</f>
        <v>1056.9599999999998</v>
      </c>
      <c r="E2" s="5">
        <f t="shared" ref="E2:E16" si="3">R2</f>
        <v>6500000</v>
      </c>
      <c r="F2" s="4">
        <f t="shared" ref="F2:F15" si="4">ROUND((E2/B2),0)</f>
        <v>8856</v>
      </c>
      <c r="G2" s="4">
        <f t="shared" ref="G2:G15" si="5">ROUND((E2/C2),0)</f>
        <v>7380</v>
      </c>
      <c r="H2" s="4">
        <f t="shared" ref="H2:H15" si="6">ROUND((E2/D2),0)</f>
        <v>6150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734</v>
      </c>
      <c r="R2" s="2">
        <v>6500000</v>
      </c>
      <c r="S2" s="2" t="s">
        <v>94</v>
      </c>
    </row>
    <row r="3" spans="1:19" x14ac:dyDescent="0.25">
      <c r="A3" s="4">
        <v>2</v>
      </c>
      <c r="B3" s="4">
        <f t="shared" si="0"/>
        <v>870</v>
      </c>
      <c r="C3" s="4">
        <f t="shared" si="1"/>
        <v>1044</v>
      </c>
      <c r="D3" s="4">
        <f t="shared" si="2"/>
        <v>1252.8</v>
      </c>
      <c r="E3" s="5">
        <f t="shared" si="3"/>
        <v>6450000</v>
      </c>
      <c r="F3" s="74">
        <f t="shared" si="4"/>
        <v>7414</v>
      </c>
      <c r="G3" s="74">
        <f t="shared" si="5"/>
        <v>6178</v>
      </c>
      <c r="H3" s="74">
        <f t="shared" si="6"/>
        <v>5148</v>
      </c>
      <c r="I3" s="74">
        <f t="shared" si="7"/>
        <v>0</v>
      </c>
      <c r="J3" s="74">
        <f t="shared" si="8"/>
        <v>0</v>
      </c>
      <c r="K3" s="75"/>
      <c r="L3" s="75"/>
      <c r="M3" s="75"/>
      <c r="N3" s="75"/>
      <c r="O3" s="75">
        <v>0</v>
      </c>
      <c r="P3" s="75">
        <f t="shared" si="9"/>
        <v>0</v>
      </c>
      <c r="Q3" s="75">
        <v>870</v>
      </c>
      <c r="R3" s="76">
        <v>6450000</v>
      </c>
      <c r="S3" s="76" t="s">
        <v>95</v>
      </c>
    </row>
    <row r="4" spans="1:19" x14ac:dyDescent="0.25">
      <c r="A4" s="4">
        <v>3</v>
      </c>
      <c r="B4" s="4">
        <f t="shared" si="0"/>
        <v>710</v>
      </c>
      <c r="C4" s="4">
        <f t="shared" si="1"/>
        <v>852</v>
      </c>
      <c r="D4" s="4">
        <f t="shared" si="2"/>
        <v>1022.4</v>
      </c>
      <c r="E4" s="5">
        <f t="shared" si="3"/>
        <v>4990000</v>
      </c>
      <c r="F4" s="4">
        <f t="shared" si="4"/>
        <v>7028</v>
      </c>
      <c r="G4" s="4">
        <f t="shared" si="5"/>
        <v>5857</v>
      </c>
      <c r="H4" s="4">
        <f t="shared" si="6"/>
        <v>4881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710</v>
      </c>
      <c r="R4" s="2">
        <v>4990000</v>
      </c>
      <c r="S4" s="2" t="s">
        <v>96</v>
      </c>
    </row>
    <row r="5" spans="1:19" x14ac:dyDescent="0.25">
      <c r="A5" s="4">
        <v>4</v>
      </c>
      <c r="B5" s="4">
        <f t="shared" si="0"/>
        <v>734</v>
      </c>
      <c r="C5" s="4">
        <f t="shared" si="1"/>
        <v>880.8</v>
      </c>
      <c r="D5" s="4">
        <f t="shared" si="2"/>
        <v>1056.9599999999998</v>
      </c>
      <c r="E5" s="5">
        <f t="shared" si="3"/>
        <v>5125000</v>
      </c>
      <c r="F5" s="4">
        <f t="shared" si="4"/>
        <v>6982</v>
      </c>
      <c r="G5" s="4">
        <f t="shared" si="5"/>
        <v>5819</v>
      </c>
      <c r="H5" s="4">
        <f t="shared" si="6"/>
        <v>4849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734</v>
      </c>
      <c r="R5" s="2">
        <v>5125000</v>
      </c>
      <c r="S5" s="2" t="s">
        <v>97</v>
      </c>
    </row>
    <row r="6" spans="1:19" x14ac:dyDescent="0.25">
      <c r="A6" s="4">
        <v>5</v>
      </c>
      <c r="B6" s="4">
        <f t="shared" si="0"/>
        <v>734</v>
      </c>
      <c r="C6" s="4">
        <f t="shared" si="1"/>
        <v>880.8</v>
      </c>
      <c r="D6" s="4">
        <f t="shared" si="2"/>
        <v>1056.9599999999998</v>
      </c>
      <c r="E6" s="5">
        <f t="shared" si="3"/>
        <v>5900000</v>
      </c>
      <c r="F6" s="72">
        <f t="shared" si="4"/>
        <v>8038</v>
      </c>
      <c r="G6" s="72">
        <f t="shared" si="5"/>
        <v>6698</v>
      </c>
      <c r="H6" s="72">
        <f t="shared" si="6"/>
        <v>5582</v>
      </c>
      <c r="I6" s="72">
        <f t="shared" si="7"/>
        <v>0</v>
      </c>
      <c r="J6" s="72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734</v>
      </c>
      <c r="R6" s="73">
        <v>5900000</v>
      </c>
      <c r="S6" s="73" t="s">
        <v>98</v>
      </c>
    </row>
    <row r="7" spans="1:19" x14ac:dyDescent="0.25">
      <c r="A7" s="4">
        <v>6</v>
      </c>
      <c r="B7" s="4">
        <f t="shared" si="0"/>
        <v>871</v>
      </c>
      <c r="C7" s="4">
        <f t="shared" si="1"/>
        <v>1045.2</v>
      </c>
      <c r="D7" s="4">
        <f t="shared" si="2"/>
        <v>1254.24</v>
      </c>
      <c r="E7" s="5">
        <f t="shared" si="3"/>
        <v>7250000</v>
      </c>
      <c r="F7" s="72">
        <f t="shared" si="4"/>
        <v>8324</v>
      </c>
      <c r="G7" s="72">
        <f t="shared" si="5"/>
        <v>6936</v>
      </c>
      <c r="H7" s="72">
        <f t="shared" si="6"/>
        <v>5780</v>
      </c>
      <c r="I7" s="72">
        <f t="shared" si="7"/>
        <v>0</v>
      </c>
      <c r="J7" s="72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871</v>
      </c>
      <c r="R7" s="73">
        <v>7250000</v>
      </c>
      <c r="S7" s="73" t="s">
        <v>99</v>
      </c>
    </row>
    <row r="8" spans="1:19" x14ac:dyDescent="0.25">
      <c r="A8" s="4">
        <v>7</v>
      </c>
      <c r="B8" s="4">
        <f t="shared" si="0"/>
        <v>650.90909090909088</v>
      </c>
      <c r="C8" s="4">
        <f t="shared" si="1"/>
        <v>781.09090909090901</v>
      </c>
      <c r="D8" s="4">
        <f t="shared" si="2"/>
        <v>937.30909090909074</v>
      </c>
      <c r="E8" s="5">
        <f t="shared" si="3"/>
        <v>6000000</v>
      </c>
      <c r="F8" s="72">
        <f t="shared" si="4"/>
        <v>9218</v>
      </c>
      <c r="G8" s="72">
        <f t="shared" si="5"/>
        <v>7682</v>
      </c>
      <c r="H8" s="72">
        <f t="shared" si="6"/>
        <v>6401</v>
      </c>
      <c r="I8" s="72">
        <f t="shared" si="7"/>
        <v>0</v>
      </c>
      <c r="J8" s="72">
        <f t="shared" si="8"/>
        <v>0</v>
      </c>
      <c r="K8" s="7"/>
      <c r="L8" s="7"/>
      <c r="M8" s="7"/>
      <c r="N8" s="7"/>
      <c r="O8" s="7">
        <v>0</v>
      </c>
      <c r="P8" s="7">
        <v>716</v>
      </c>
      <c r="Q8" s="7">
        <f>P8/1.1</f>
        <v>650.90909090909088</v>
      </c>
      <c r="R8" s="73">
        <v>6000000</v>
      </c>
      <c r="S8" s="2"/>
    </row>
    <row r="9" spans="1:19" x14ac:dyDescent="0.25">
      <c r="A9" s="4">
        <v>8</v>
      </c>
      <c r="B9" s="4">
        <f t="shared" si="0"/>
        <v>734</v>
      </c>
      <c r="C9" s="4">
        <f t="shared" si="1"/>
        <v>880.8</v>
      </c>
      <c r="D9" s="4">
        <f t="shared" si="2"/>
        <v>1056.9599999999998</v>
      </c>
      <c r="E9" s="5">
        <f t="shared" si="3"/>
        <v>6200000</v>
      </c>
      <c r="F9" s="72">
        <f t="shared" si="4"/>
        <v>8447</v>
      </c>
      <c r="G9" s="72">
        <f t="shared" si="5"/>
        <v>7039</v>
      </c>
      <c r="H9" s="72">
        <f t="shared" si="6"/>
        <v>5866</v>
      </c>
      <c r="I9" s="72">
        <f t="shared" si="7"/>
        <v>0</v>
      </c>
      <c r="J9" s="72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734</v>
      </c>
      <c r="R9" s="73">
        <v>6200000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89</v>
      </c>
    </row>
    <row r="24" spans="1:19" s="10" customFormat="1" x14ac:dyDescent="0.25">
      <c r="F24" s="68"/>
    </row>
    <row r="25" spans="1:19" s="10" customFormat="1" x14ac:dyDescent="0.25">
      <c r="F25" s="52" t="s">
        <v>71</v>
      </c>
      <c r="G25" s="52">
        <v>590</v>
      </c>
    </row>
    <row r="26" spans="1:19" s="10" customFormat="1" x14ac:dyDescent="0.25">
      <c r="F26" s="52" t="s">
        <v>84</v>
      </c>
      <c r="G26" s="52">
        <v>586</v>
      </c>
    </row>
    <row r="27" spans="1:19" s="10" customFormat="1" x14ac:dyDescent="0.25">
      <c r="F27" s="52" t="s">
        <v>85</v>
      </c>
      <c r="G27" s="52">
        <v>50</v>
      </c>
    </row>
    <row r="28" spans="1:19" s="10" customFormat="1" x14ac:dyDescent="0.25">
      <c r="C28" s="67" t="s">
        <v>75</v>
      </c>
      <c r="D28" s="67" t="s">
        <v>87</v>
      </c>
      <c r="F28" s="52" t="s">
        <v>86</v>
      </c>
      <c r="G28" s="52">
        <f>SUM(G26:G27)</f>
        <v>636</v>
      </c>
    </row>
    <row r="29" spans="1:19" s="10" customFormat="1" x14ac:dyDescent="0.25">
      <c r="C29" s="67" t="s">
        <v>1</v>
      </c>
      <c r="D29" s="67">
        <v>5807000</v>
      </c>
      <c r="F29" s="52" t="s">
        <v>72</v>
      </c>
      <c r="G29" s="52">
        <v>700</v>
      </c>
      <c r="H29" s="10">
        <f>G29/G28</f>
        <v>1.10062893081761</v>
      </c>
    </row>
    <row r="30" spans="1:19" s="10" customFormat="1" x14ac:dyDescent="0.25">
      <c r="F30" s="52" t="s">
        <v>73</v>
      </c>
      <c r="G30" s="52">
        <v>7500</v>
      </c>
    </row>
    <row r="31" spans="1:19" s="10" customFormat="1" x14ac:dyDescent="0.25">
      <c r="C31" s="69" t="s">
        <v>88</v>
      </c>
      <c r="D31" s="69"/>
      <c r="F31" s="69" t="s">
        <v>74</v>
      </c>
      <c r="G31" s="69">
        <f>G28*G30</f>
        <v>4770000</v>
      </c>
      <c r="H31" s="10">
        <f>G31/D29</f>
        <v>0.82142242121577402</v>
      </c>
    </row>
    <row r="32" spans="1:19" s="10" customFormat="1" x14ac:dyDescent="0.25">
      <c r="C32" s="69" t="s">
        <v>90</v>
      </c>
      <c r="D32" s="69">
        <v>703</v>
      </c>
      <c r="F32" s="69" t="s">
        <v>24</v>
      </c>
      <c r="G32" s="69">
        <f>G31*90%</f>
        <v>4293000</v>
      </c>
    </row>
    <row r="33" spans="3:7" s="10" customFormat="1" x14ac:dyDescent="0.25">
      <c r="C33" s="69" t="s">
        <v>91</v>
      </c>
      <c r="D33" s="69">
        <v>8500</v>
      </c>
      <c r="F33" s="69" t="s">
        <v>25</v>
      </c>
      <c r="G33" s="69">
        <f>G31*80%</f>
        <v>3816000</v>
      </c>
    </row>
    <row r="34" spans="3:7" s="10" customFormat="1" x14ac:dyDescent="0.25">
      <c r="C34" s="69" t="s">
        <v>74</v>
      </c>
      <c r="D34" s="69">
        <f>D32*D33</f>
        <v>5975500</v>
      </c>
    </row>
    <row r="35" spans="3:7" s="10" customFormat="1" x14ac:dyDescent="0.25">
      <c r="C35" s="69" t="s">
        <v>93</v>
      </c>
      <c r="D35" s="69">
        <v>300000</v>
      </c>
    </row>
    <row r="36" spans="3:7" s="10" customFormat="1" x14ac:dyDescent="0.25">
      <c r="C36" s="69" t="s">
        <v>92</v>
      </c>
      <c r="D36" s="69">
        <f>D34+D35</f>
        <v>6275500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2024-09-30T12:02:10Z</dcterms:modified>
</cp:coreProperties>
</file>