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1513C159-A80D-4966-B072-F0A1542A6A36}" xr6:coauthVersionLast="45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4" i="1" l="1"/>
  <c r="H34" i="1"/>
  <c r="D34" i="1"/>
  <c r="B39" i="1"/>
  <c r="D33" i="1"/>
  <c r="D32" i="1"/>
  <c r="B43" i="1"/>
  <c r="D43" i="1"/>
  <c r="G8" i="1" l="1"/>
  <c r="B22" i="1"/>
  <c r="B20" i="1"/>
  <c r="D42" i="1" l="1"/>
  <c r="D31" i="1"/>
  <c r="D30" i="1"/>
  <c r="D29" i="1"/>
  <c r="D28" i="1"/>
  <c r="G31" i="1" l="1"/>
  <c r="D41" i="1"/>
  <c r="B41" i="1"/>
  <c r="D40" i="1"/>
  <c r="B40" i="1"/>
  <c r="B38" i="1"/>
  <c r="B21" i="1"/>
  <c r="F7" i="1"/>
  <c r="F6" i="1"/>
  <c r="F8" i="1" s="1"/>
  <c r="G6" i="1" s="1"/>
  <c r="I35" i="1" l="1"/>
  <c r="I34" i="1"/>
  <c r="H33" i="1" l="1"/>
  <c r="G33" i="1"/>
  <c r="I32" i="1" l="1"/>
  <c r="H32" i="1"/>
  <c r="G32" i="1"/>
  <c r="H30" i="1"/>
  <c r="G30" i="1"/>
  <c r="H29" i="1"/>
  <c r="G29" i="1"/>
  <c r="G28" i="1"/>
  <c r="H28" i="1"/>
  <c r="J32" i="1" l="1"/>
  <c r="J31" i="1"/>
  <c r="E71" i="1"/>
  <c r="E72" i="1" s="1"/>
  <c r="B8" i="1" l="1"/>
  <c r="J28" i="1" l="1"/>
  <c r="J33" i="1"/>
  <c r="D39" i="1" l="1"/>
  <c r="J29" i="1" l="1"/>
  <c r="I33" i="1" l="1"/>
  <c r="I28" i="1" l="1"/>
  <c r="D38" i="1" l="1"/>
  <c r="I29" i="1"/>
  <c r="I30" i="1"/>
  <c r="I31" i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s="1"/>
  <c r="K39" i="1"/>
  <c r="K38" i="1"/>
</calcChain>
</file>

<file path=xl/sharedStrings.xml><?xml version="1.0" encoding="utf-8"?>
<sst xmlns="http://schemas.openxmlformats.org/spreadsheetml/2006/main" count="33" uniqueCount="32">
  <si>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</si>
  <si>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</si>
  <si>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</si>
  <si>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</si>
  <si>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</si>
  <si>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</si>
  <si>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</si>
  <si>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</si>
  <si>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</si>
  <si>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</si>
  <si>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</si>
  <si>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</si>
  <si>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</si>
  <si>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</si>
  <si>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</si>
  <si>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</si>
  <si>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</si>
  <si>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</si>
  <si>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</si>
  <si>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</si>
  <si>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</si>
  <si>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</si>
  <si>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</si>
  <si>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</si>
  <si>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 xml:space="preserve">Value </t>
  </si>
  <si>
    <t>Agreement carpet area</t>
  </si>
  <si>
    <t xml:space="preserve">Flat No. </t>
  </si>
  <si>
    <t>Built up</t>
  </si>
  <si>
    <t>DV</t>
  </si>
  <si>
    <t>Measurement carpet</t>
  </si>
  <si>
    <t>4 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</si>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</sst>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43" fontId="11" fillId="0" borderId="1" xfId="1" applyFont="1" applyBorder="1"/>
    <xf numFmtId="0" fontId="7" fillId="0" borderId="3" xfId="0" applyFont="1" applyBorder="1"/>
    <xf numFmtId="164" fontId="11" fillId="0" borderId="1" xfId="1" applyNumberFormat="1" applyFont="1" applyBorder="1"/>
    <xf numFmtId="0" fontId="11" fillId="2" borderId="1" xfId="0" applyFont="1" applyFill="1" applyBorder="1"/>
    <xf numFmtId="43" fontId="14" fillId="0" borderId="8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3" fillId="0" borderId="1" xfId="0" applyFont="1" applyBorder="1" applyAlignment="1">
      <alignment horizontal="center"/>
    </xf>
    <xf numFmtId="43" fontId="13" fillId="0" borderId="1" xfId="1" applyFont="1" applyFill="1" applyBorder="1" applyAlignment="1">
      <alignment wrapText="1"/>
    </xf>
    <xf numFmtId="2" fontId="0" fillId="0" borderId="0" xfId="1" applyNumberFormat="1" applyFont="1" applyFill="1"/>
    <xf numFmtId="43" fontId="0" fillId="0" borderId="0" xfId="1" applyFont="1" applyFill="1"/>
    <xf numFmtId="43" fontId="11" fillId="2" borderId="1" xfId="0" applyNumberFormat="1" applyFont="1" applyFill="1" applyBorder="1"/>
    <xf numFmtId="10" fontId="11" fillId="2" borderId="1" xfId="1" applyNumberFormat="1" applyFont="1" applyFill="1" applyBorder="1"/>
    <xf numFmtId="43" fontId="11" fillId="2" borderId="1" xfId="1" applyFont="1" applyFill="1" applyBorder="1"/>
    <xf numFmtId="43" fontId="14" fillId="2" borderId="1" xfId="0" applyNumberFormat="1" applyFont="1" applyFill="1" applyBorder="1"/>
    <xf numFmtId="164" fontId="12" fillId="2" borderId="1" xfId="0" applyNumberFormat="1" applyFont="1" applyFill="1" applyBorder="1"/>
    <xf numFmtId="0" fontId="11" fillId="0" borderId="1" xfId="0" applyFont="1" applyBorder="1" applyAlignment="1"/>
    <xf numFmtId="0" fontId="13" fillId="0" borderId="1" xfId="0" applyFont="1" applyBorder="1" applyAlignment="1">
      <alignment wrapText="1"/>
    </xf>
    <xf numFmtId="43" fontId="13" fillId="0" borderId="1" xfId="1" applyFont="1" applyFill="1" applyBorder="1" applyAlignment="1"/>
    <xf numFmtId="0" fontId="13" fillId="0" borderId="1" xfId="0" applyFont="1" applyBorder="1" applyAlignment="1"/>
    <xf numFmtId="10" fontId="13" fillId="0" borderId="1" xfId="0" applyNumberFormat="1" applyFont="1" applyBorder="1" applyAlignment="1"/>
    <xf numFmtId="0" fontId="14" fillId="0" borderId="1" xfId="0" applyFont="1" applyBorder="1" applyAlignment="1"/>
    <xf numFmtId="0" fontId="12" fillId="0" borderId="1" xfId="0" applyFont="1" applyBorder="1" applyAlignment="1"/>
    <xf numFmtId="43" fontId="12" fillId="0" borderId="1" xfId="0" applyNumberFormat="1" applyFont="1" applyBorder="1" applyAlignment="1"/>
    <xf numFmtId="0" fontId="0" fillId="0" borderId="0" xfId="0" applyBorder="1"/>
    <xf numFmtId="43" fontId="0" fillId="0" borderId="0" xfId="0" applyNumberFormat="1" applyBorder="1"/>
    <xf numFmtId="0" fontId="0" fillId="0" borderId="0" xfId="0" applyFill="1"/>
    <xf numFmtId="0" fontId="7" fillId="0" borderId="0" xfId="0" applyFont="1" applyFill="1"/>
    <xf numFmtId="43" fontId="0" fillId="0" borderId="0" xfId="0" applyNumberFormat="1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29770</xdr:colOff>
      <xdr:row>42</xdr:row>
      <xdr:rowOff>124959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57E88F9-7453-4F20-8A8F-13B3119E2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64170" cy="812595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248876</xdr:colOff>
      <xdr:row>42</xdr:row>
      <xdr:rowOff>96380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E301922-52A9-48A6-B296-9FED86FC8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83276" cy="8097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43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372FD3-0DBC-4DA6-B541-028A7AD25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824980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201244</xdr:colOff>
      <xdr:row>44</xdr:row>
      <xdr:rowOff>182170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3BFC2E-5435-49F3-97A5-DEDCAD371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35644" cy="8564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15</xdr:col>
      <xdr:colOff>506172</xdr:colOff>
      <xdr:row>49</xdr:row>
      <xdr:rowOff>182011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62C10F-61A7-4D95-B694-34135C67D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650172" cy="742101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31</xdr:col>
      <xdr:colOff>172665</xdr:colOff>
      <xdr:row>50</xdr:row>
      <xdr:rowOff>20063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5E8143-F811-4BA1-AC21-C8B877BCE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2286000"/>
          <a:ext cx="8707065" cy="7259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2"/>
  <sheetViews>
    <sheetView topLeftCell="A5" zoomScaleNormal="100" workbookViewId="0">
      <selection activeCell="E35" sqref="E35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3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49" t="s">
        <v>26</v>
      </c>
      <c r="B2" s="50"/>
      <c r="C2" s="50"/>
      <c r="D2" s="40"/>
      <c r="E2" s="18"/>
      <c r="F2" t="s">
        <v>13</v>
      </c>
      <c r="I2" s="5"/>
      <c r="L2" s="4"/>
      <c r="O2" s="5"/>
    </row>
    <row r="3" spans="1:15" ht="16.5" x14ac:dyDescent="0.3">
      <c r="A3" s="49" t="s">
        <v>0</v>
      </c>
      <c r="B3" s="51">
        <v>35000</v>
      </c>
      <c r="C3" s="51"/>
      <c r="D3" s="44"/>
      <c r="E3" s="14"/>
      <c r="F3" s="4">
        <v>2024</v>
      </c>
      <c r="G3" s="6">
        <v>2024</v>
      </c>
      <c r="H3" s="7">
        <f>G3-F3</f>
        <v>0</v>
      </c>
      <c r="I3" s="5"/>
      <c r="L3" s="4"/>
      <c r="M3" s="6"/>
      <c r="N3" s="7"/>
      <c r="O3" s="5"/>
    </row>
    <row r="4" spans="1:15" ht="33" x14ac:dyDescent="0.3">
      <c r="A4" s="31" t="s">
        <v>1</v>
      </c>
      <c r="B4" s="51">
        <v>3000</v>
      </c>
      <c r="C4" s="51"/>
      <c r="D4" s="44"/>
      <c r="E4" s="14"/>
      <c r="F4" s="8"/>
      <c r="G4" s="6"/>
      <c r="H4" s="7"/>
      <c r="I4" s="5"/>
      <c r="L4" s="8"/>
      <c r="M4" s="6"/>
      <c r="N4" s="7"/>
      <c r="O4" s="5"/>
    </row>
    <row r="5" spans="1:15" ht="16.5" x14ac:dyDescent="0.3">
      <c r="A5" s="49" t="s">
        <v>2</v>
      </c>
      <c r="B5" s="51">
        <f>B3-B4</f>
        <v>32000</v>
      </c>
      <c r="C5" s="41"/>
      <c r="D5" s="44"/>
      <c r="F5" t="s">
        <v>25</v>
      </c>
      <c r="G5" s="30" t="s">
        <v>27</v>
      </c>
      <c r="H5" s="22"/>
      <c r="I5" s="5"/>
      <c r="L5" s="4"/>
      <c r="M5" s="6"/>
      <c r="N5" s="7"/>
      <c r="O5" s="5"/>
    </row>
    <row r="6" spans="1:15" ht="16.5" x14ac:dyDescent="0.3">
      <c r="A6" s="49" t="s">
        <v>3</v>
      </c>
      <c r="B6" s="51">
        <f>B4</f>
        <v>3000</v>
      </c>
      <c r="C6" s="51"/>
      <c r="D6" s="44"/>
      <c r="E6" s="14"/>
      <c r="F6" s="14">
        <f>166.1*10.764</f>
        <v>1787.9003999999998</v>
      </c>
      <c r="G6" s="30">
        <f>F8*1.1</f>
        <v>2081.897532</v>
      </c>
      <c r="H6" s="22"/>
      <c r="I6" s="36"/>
      <c r="J6" s="26"/>
      <c r="L6" s="4"/>
      <c r="M6" s="6"/>
      <c r="N6" s="7"/>
      <c r="O6" s="5"/>
    </row>
    <row r="7" spans="1:15" ht="16.5" x14ac:dyDescent="0.3">
      <c r="A7" s="49" t="s">
        <v>4</v>
      </c>
      <c r="B7" s="52">
        <v>0</v>
      </c>
      <c r="C7" s="52"/>
      <c r="D7" s="35"/>
      <c r="F7" s="14">
        <f>9.73*10.764</f>
        <v>104.73372000000001</v>
      </c>
      <c r="G7" s="30"/>
      <c r="H7" s="22"/>
      <c r="I7" s="36"/>
      <c r="J7" s="26"/>
      <c r="L7" s="4"/>
      <c r="M7" s="9"/>
      <c r="N7" s="10"/>
      <c r="O7" s="5"/>
    </row>
    <row r="8" spans="1:15" ht="16.5" x14ac:dyDescent="0.3">
      <c r="A8" s="49" t="s">
        <v>5</v>
      </c>
      <c r="B8" s="52">
        <f>B9-B7</f>
        <v>60</v>
      </c>
      <c r="C8" s="52"/>
      <c r="D8" s="35"/>
      <c r="F8" s="14">
        <f>SUM(F6:F7)</f>
        <v>1892.6341199999997</v>
      </c>
      <c r="G8" s="34">
        <f>F8/2</f>
        <v>946.31705999999986</v>
      </c>
      <c r="H8" s="38"/>
      <c r="I8" s="19"/>
      <c r="J8" s="26"/>
      <c r="L8" s="4"/>
      <c r="M8" s="9"/>
      <c r="N8" s="10"/>
      <c r="O8" s="5"/>
    </row>
    <row r="9" spans="1:15" ht="16.5" x14ac:dyDescent="0.3">
      <c r="A9" s="49" t="s">
        <v>6</v>
      </c>
      <c r="B9" s="52">
        <v>60</v>
      </c>
      <c r="C9" s="52"/>
      <c r="D9" s="35"/>
      <c r="F9" s="26"/>
      <c r="G9" s="32"/>
      <c r="H9" s="37"/>
      <c r="I9" s="19"/>
      <c r="J9" s="19"/>
      <c r="K9" s="17"/>
      <c r="L9" s="17"/>
      <c r="M9" s="15"/>
      <c r="N9" s="10"/>
      <c r="O9" s="5"/>
    </row>
    <row r="10" spans="1:15" ht="33" x14ac:dyDescent="0.3">
      <c r="A10" s="31" t="s">
        <v>7</v>
      </c>
      <c r="B10" s="52">
        <f>90*B7/B9</f>
        <v>0</v>
      </c>
      <c r="C10" s="52"/>
      <c r="D10" s="35"/>
      <c r="F10" s="14"/>
      <c r="G10" s="32"/>
      <c r="H10" s="37"/>
      <c r="I10" s="19"/>
      <c r="J10" s="19"/>
      <c r="K10" s="17"/>
      <c r="L10" s="17"/>
      <c r="M10" s="15"/>
      <c r="N10" s="10"/>
      <c r="O10" s="5"/>
    </row>
    <row r="11" spans="1:15" ht="16.5" x14ac:dyDescent="0.3">
      <c r="A11" s="49"/>
      <c r="B11" s="53">
        <f>B10%</f>
        <v>0</v>
      </c>
      <c r="C11" s="53"/>
      <c r="D11" s="45"/>
      <c r="E11" s="42"/>
      <c r="F11" s="14"/>
      <c r="G11" s="32"/>
      <c r="H11" s="39"/>
      <c r="I11" s="19"/>
      <c r="J11" s="19"/>
      <c r="K11" s="17"/>
      <c r="L11" s="17"/>
      <c r="M11" s="15"/>
      <c r="N11" s="11"/>
      <c r="O11" s="5"/>
    </row>
    <row r="12" spans="1:15" ht="16.5" x14ac:dyDescent="0.3">
      <c r="A12" s="49" t="s">
        <v>8</v>
      </c>
      <c r="B12" s="51">
        <f>B6*B11</f>
        <v>0</v>
      </c>
      <c r="C12" s="51"/>
      <c r="D12" s="44"/>
      <c r="E12" s="43"/>
      <c r="F12" s="14"/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49" t="s">
        <v>9</v>
      </c>
      <c r="B13" s="51">
        <f>B6-B12</f>
        <v>3000</v>
      </c>
      <c r="C13" s="51"/>
      <c r="D13" s="46"/>
      <c r="E13" s="43"/>
      <c r="F13" s="14"/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49" t="s">
        <v>2</v>
      </c>
      <c r="B14" s="51">
        <f>B5</f>
        <v>32000</v>
      </c>
      <c r="C14" s="51"/>
      <c r="D14" s="44"/>
      <c r="E14" s="14"/>
      <c r="F14" s="17"/>
      <c r="G14" t="s">
        <v>29</v>
      </c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49" t="s">
        <v>10</v>
      </c>
      <c r="B15" s="51">
        <f>B14+B13</f>
        <v>35000</v>
      </c>
      <c r="C15" s="51"/>
      <c r="D15" s="44"/>
      <c r="E15" s="14"/>
      <c r="F15" s="17"/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54" t="s">
        <v>23</v>
      </c>
      <c r="B16" s="55">
        <v>1893</v>
      </c>
      <c r="C16" s="55"/>
      <c r="D16" s="35"/>
      <c r="E16" s="14"/>
      <c r="F16" s="26"/>
      <c r="G16" s="28"/>
      <c r="H16" s="13"/>
      <c r="I16" s="12"/>
      <c r="L16" s="4"/>
      <c r="N16" s="10"/>
      <c r="O16" s="5"/>
    </row>
    <row r="17" spans="1:15" ht="16.5" x14ac:dyDescent="0.3">
      <c r="A17" s="54" t="s">
        <v>24</v>
      </c>
      <c r="B17" s="56">
        <f>B15*B16</f>
        <v>66255000</v>
      </c>
      <c r="C17" s="56"/>
      <c r="D17" s="47"/>
      <c r="E17" s="14"/>
      <c r="F17" s="26"/>
      <c r="G17" s="14"/>
      <c r="H17" s="13"/>
      <c r="I17" s="12"/>
      <c r="L17" s="4"/>
      <c r="N17" s="13"/>
      <c r="O17" s="12"/>
    </row>
    <row r="18" spans="1:15" ht="16.5" x14ac:dyDescent="0.3">
      <c r="A18" s="54" t="s">
        <v>30</v>
      </c>
      <c r="B18" s="56">
        <v>4000000</v>
      </c>
      <c r="C18" s="56"/>
      <c r="D18" s="47"/>
      <c r="E18" s="14"/>
      <c r="F18" s="26"/>
      <c r="G18" s="14"/>
      <c r="H18" s="13"/>
      <c r="I18" s="12"/>
      <c r="L18" s="57"/>
      <c r="N18" s="13"/>
      <c r="O18" s="58"/>
    </row>
    <row r="19" spans="1:15" ht="16.5" x14ac:dyDescent="0.3">
      <c r="A19" s="54" t="s">
        <v>31</v>
      </c>
      <c r="B19" s="56">
        <f>B18+B17</f>
        <v>70255000</v>
      </c>
      <c r="C19" s="56"/>
      <c r="D19" s="47"/>
      <c r="E19" s="14"/>
      <c r="F19" s="26"/>
      <c r="G19" s="14"/>
      <c r="H19" s="13"/>
      <c r="I19" s="12"/>
      <c r="L19" s="57"/>
      <c r="N19" s="13"/>
      <c r="O19" s="58"/>
    </row>
    <row r="20" spans="1:15" ht="16.5" x14ac:dyDescent="0.3">
      <c r="A20" s="54" t="s">
        <v>28</v>
      </c>
      <c r="B20" s="56">
        <f>B19*0.8</f>
        <v>56204000</v>
      </c>
      <c r="C20" s="56"/>
      <c r="D20" s="47"/>
      <c r="E20" s="14"/>
      <c r="F20" s="26"/>
      <c r="G20" s="14"/>
      <c r="H20" s="13"/>
      <c r="I20" s="12"/>
      <c r="L20" s="57"/>
      <c r="N20" s="13"/>
      <c r="O20" s="58"/>
    </row>
    <row r="21" spans="1:15" ht="16.5" x14ac:dyDescent="0.3">
      <c r="A21" s="54" t="s">
        <v>12</v>
      </c>
      <c r="B21" s="56">
        <f>2082*B4</f>
        <v>6246000</v>
      </c>
      <c r="C21" s="56"/>
      <c r="D21" s="47"/>
      <c r="E21" s="14"/>
      <c r="F21" s="14"/>
      <c r="G21" s="14"/>
      <c r="I21" s="5"/>
    </row>
    <row r="22" spans="1:15" ht="16.5" x14ac:dyDescent="0.3">
      <c r="A22" s="55" t="s">
        <v>16</v>
      </c>
      <c r="B22" s="56">
        <f>B17*0.03/12</f>
        <v>165637.5</v>
      </c>
      <c r="C22" s="56"/>
      <c r="D22" s="48"/>
      <c r="E22" s="14"/>
    </row>
    <row r="23" spans="1:15" x14ac:dyDescent="0.25">
      <c r="B23" s="24"/>
      <c r="C23" s="24"/>
    </row>
    <row r="24" spans="1:15" x14ac:dyDescent="0.25">
      <c r="B24" s="24"/>
      <c r="C24" s="24"/>
    </row>
    <row r="25" spans="1:15" x14ac:dyDescent="0.25">
      <c r="A25" s="59"/>
      <c r="B25" s="60"/>
      <c r="C25" s="60"/>
      <c r="D25" s="59"/>
      <c r="E25" s="59"/>
      <c r="F25" s="61"/>
      <c r="G25" s="59"/>
      <c r="H25" s="59"/>
      <c r="I25" s="59"/>
      <c r="J25" s="59"/>
      <c r="K25" s="59"/>
    </row>
    <row r="26" spans="1:15" x14ac:dyDescent="0.25">
      <c r="A26" s="59"/>
      <c r="B26" s="60"/>
      <c r="C26" s="60"/>
      <c r="D26" s="59" t="s">
        <v>14</v>
      </c>
      <c r="E26" s="59"/>
      <c r="F26" s="59"/>
      <c r="G26" s="59"/>
      <c r="H26" s="59"/>
      <c r="I26" s="59"/>
      <c r="J26" s="59"/>
      <c r="K26" s="59"/>
    </row>
    <row r="27" spans="1:15" x14ac:dyDescent="0.25">
      <c r="A27" s="59"/>
      <c r="B27" s="62" t="s">
        <v>20</v>
      </c>
      <c r="C27" s="62" t="s">
        <v>15</v>
      </c>
      <c r="D27" s="63" t="s">
        <v>21</v>
      </c>
      <c r="E27" s="63" t="s">
        <v>11</v>
      </c>
      <c r="F27" s="63"/>
      <c r="G27" s="63" t="s">
        <v>17</v>
      </c>
      <c r="H27" s="63" t="s">
        <v>18</v>
      </c>
      <c r="I27" s="63" t="s">
        <v>19</v>
      </c>
      <c r="J27" s="63"/>
      <c r="K27" s="59"/>
    </row>
    <row r="28" spans="1:15" ht="17.25" x14ac:dyDescent="0.3">
      <c r="A28" s="59"/>
      <c r="B28" s="62"/>
      <c r="C28" s="62">
        <v>1893</v>
      </c>
      <c r="D28" s="63">
        <f>C28*1.1</f>
        <v>2082.3000000000002</v>
      </c>
      <c r="E28" s="63">
        <v>85000000</v>
      </c>
      <c r="F28" s="63"/>
      <c r="G28" s="64">
        <f t="shared" ref="G28:G35" si="0">E28/C28</f>
        <v>44902.271526677228</v>
      </c>
      <c r="H28" s="64">
        <f>E28/D28</f>
        <v>40820.246842433844</v>
      </c>
      <c r="I28" s="64" t="e">
        <f t="shared" ref="I28:I34" si="1">F28/B28</f>
        <v>#DIV/0!</v>
      </c>
      <c r="J28" s="63">
        <f>D28/C28</f>
        <v>1.1000000000000001</v>
      </c>
      <c r="K28" s="29"/>
    </row>
    <row r="29" spans="1:15" ht="17.25" x14ac:dyDescent="0.3">
      <c r="A29" s="59"/>
      <c r="B29" s="62"/>
      <c r="C29" s="62">
        <v>678</v>
      </c>
      <c r="D29" s="63">
        <f>C29*1.1</f>
        <v>745.80000000000007</v>
      </c>
      <c r="E29" s="63">
        <v>30500000</v>
      </c>
      <c r="F29" s="63"/>
      <c r="G29" s="64">
        <f t="shared" si="0"/>
        <v>44985.250737463124</v>
      </c>
      <c r="H29" s="64">
        <f>E29/D29</f>
        <v>40895.682488602841</v>
      </c>
      <c r="I29" s="64" t="e">
        <f t="shared" si="1"/>
        <v>#DIV/0!</v>
      </c>
      <c r="J29" s="63">
        <f>D29/C29</f>
        <v>1.1000000000000001</v>
      </c>
      <c r="K29" s="29"/>
    </row>
    <row r="30" spans="1:15" x14ac:dyDescent="0.25">
      <c r="A30" s="59"/>
      <c r="B30" s="62"/>
      <c r="C30" s="62">
        <v>1015</v>
      </c>
      <c r="D30" s="63">
        <f>C30*1.1</f>
        <v>1116.5</v>
      </c>
      <c r="E30" s="63">
        <v>40000000</v>
      </c>
      <c r="F30" s="64"/>
      <c r="G30" s="64">
        <f t="shared" si="0"/>
        <v>39408.866995073891</v>
      </c>
      <c r="H30" s="64">
        <f>E30/D30</f>
        <v>35826.24272279445</v>
      </c>
      <c r="I30" s="64" t="e">
        <f t="shared" si="1"/>
        <v>#DIV/0!</v>
      </c>
      <c r="J30" s="63"/>
      <c r="K30" s="59"/>
    </row>
    <row r="31" spans="1:15" x14ac:dyDescent="0.25">
      <c r="A31" s="59"/>
      <c r="B31" s="62"/>
      <c r="C31" s="62">
        <v>1718</v>
      </c>
      <c r="D31" s="63">
        <f>C31*1.1</f>
        <v>1889.8000000000002</v>
      </c>
      <c r="E31" s="63">
        <v>81400000</v>
      </c>
      <c r="F31" s="64"/>
      <c r="G31" s="64">
        <f t="shared" si="0"/>
        <v>47380.675203725259</v>
      </c>
      <c r="H31" s="64">
        <v>0</v>
      </c>
      <c r="I31" s="64" t="e">
        <f t="shared" si="1"/>
        <v>#DIV/0!</v>
      </c>
      <c r="J31" s="63">
        <f>D31/C31</f>
        <v>1.1000000000000001</v>
      </c>
      <c r="K31" s="59"/>
    </row>
    <row r="32" spans="1:15" x14ac:dyDescent="0.25">
      <c r="A32" s="59"/>
      <c r="B32" s="62"/>
      <c r="C32" s="62">
        <v>620</v>
      </c>
      <c r="D32" s="63">
        <f>C32*1.1</f>
        <v>682</v>
      </c>
      <c r="E32" s="63">
        <v>27800000</v>
      </c>
      <c r="F32" s="64"/>
      <c r="G32" s="64">
        <f t="shared" si="0"/>
        <v>44838.709677419356</v>
      </c>
      <c r="H32" s="64">
        <f>E32/D32</f>
        <v>40762.463343108502</v>
      </c>
      <c r="I32" s="64" t="e">
        <f>E32/B32</f>
        <v>#DIV/0!</v>
      </c>
      <c r="J32" s="63">
        <f>D32/C32</f>
        <v>1.1000000000000001</v>
      </c>
      <c r="K32" s="59"/>
    </row>
    <row r="33" spans="1:11" x14ac:dyDescent="0.25">
      <c r="A33" s="59"/>
      <c r="B33" s="62"/>
      <c r="C33" s="62">
        <v>962</v>
      </c>
      <c r="D33" s="63">
        <f>C33*1.1</f>
        <v>1058.2</v>
      </c>
      <c r="E33" s="63">
        <v>43100000</v>
      </c>
      <c r="F33" s="64"/>
      <c r="G33" s="64">
        <f t="shared" si="0"/>
        <v>44802.494802494803</v>
      </c>
      <c r="H33" s="64">
        <f>E33/D33</f>
        <v>40729.540729540728</v>
      </c>
      <c r="I33" s="64" t="e">
        <f t="shared" si="1"/>
        <v>#DIV/0!</v>
      </c>
      <c r="J33" s="63">
        <f>B33/C33</f>
        <v>0</v>
      </c>
      <c r="K33" s="59"/>
    </row>
    <row r="34" spans="1:11" x14ac:dyDescent="0.25">
      <c r="A34" s="59"/>
      <c r="B34" s="62"/>
      <c r="C34" s="62">
        <v>1320</v>
      </c>
      <c r="D34" s="63">
        <f>C34*1.1</f>
        <v>1452.0000000000002</v>
      </c>
      <c r="E34" s="63">
        <v>59000000</v>
      </c>
      <c r="F34" s="63"/>
      <c r="G34" s="64">
        <f t="shared" si="0"/>
        <v>44696.969696969696</v>
      </c>
      <c r="H34" s="64">
        <f>E34/D34</f>
        <v>40633.608815426989</v>
      </c>
      <c r="I34" s="64" t="e">
        <f t="shared" si="1"/>
        <v>#DIV/0!</v>
      </c>
      <c r="J34" s="63"/>
      <c r="K34" s="59"/>
    </row>
    <row r="35" spans="1:11" x14ac:dyDescent="0.25">
      <c r="A35" s="59"/>
      <c r="B35" s="62"/>
      <c r="C35" s="62"/>
      <c r="D35" s="63"/>
      <c r="E35" s="63"/>
      <c r="F35" s="63"/>
      <c r="G35" s="64"/>
      <c r="H35" s="64"/>
      <c r="I35" s="64" t="e">
        <f>E35/B35</f>
        <v>#DIV/0!</v>
      </c>
      <c r="J35" s="63"/>
      <c r="K35" s="59"/>
    </row>
    <row r="36" spans="1:11" x14ac:dyDescent="0.25">
      <c r="A36" s="59"/>
      <c r="B36" s="62"/>
      <c r="C36" s="62"/>
      <c r="D36" s="63"/>
      <c r="E36" s="63"/>
      <c r="F36" s="63"/>
      <c r="G36" s="64"/>
      <c r="H36" s="64"/>
      <c r="I36" s="64"/>
      <c r="J36" s="63"/>
      <c r="K36" s="59"/>
    </row>
    <row r="37" spans="1:11" x14ac:dyDescent="0.25">
      <c r="B37" s="21" t="s">
        <v>22</v>
      </c>
      <c r="C37" s="21"/>
      <c r="D37" s="20"/>
      <c r="E37" s="20"/>
      <c r="F37" s="20"/>
      <c r="G37" s="20"/>
      <c r="H37" s="20"/>
      <c r="I37" s="20"/>
      <c r="J37" s="20"/>
      <c r="K37" s="20"/>
    </row>
    <row r="38" spans="1:11" x14ac:dyDescent="0.25">
      <c r="B38" s="21">
        <f>86*10.764+3.06*10.764</f>
        <v>958.64184</v>
      </c>
      <c r="C38" s="21">
        <v>28860000</v>
      </c>
      <c r="D38" s="20">
        <f>C38/B38</f>
        <v>30105.091177743714</v>
      </c>
      <c r="E38" s="20"/>
      <c r="F38" s="20"/>
      <c r="G38" s="20"/>
      <c r="H38" s="20"/>
      <c r="I38" s="22"/>
      <c r="J38" s="20"/>
      <c r="K38" s="22">
        <f>B15/D38</f>
        <v>1.162594054054054</v>
      </c>
    </row>
    <row r="39" spans="1:11" x14ac:dyDescent="0.25">
      <c r="B39" s="21">
        <f>286.3*10.764</f>
        <v>3081.7332000000001</v>
      </c>
      <c r="C39" s="21">
        <v>95533729</v>
      </c>
      <c r="D39" s="20">
        <f>C39/B39</f>
        <v>30999.999935101456</v>
      </c>
      <c r="E39" s="20"/>
      <c r="F39" s="20"/>
      <c r="G39" s="20"/>
      <c r="H39" s="20"/>
      <c r="I39" s="22"/>
      <c r="J39" s="20"/>
      <c r="K39" s="22">
        <f>B15/D39</f>
        <v>1.1290322604281469</v>
      </c>
    </row>
    <row r="40" spans="1:11" x14ac:dyDescent="0.25">
      <c r="B40" s="21">
        <f>125.1*10.764+4.54*10.764</f>
        <v>1395.4449599999998</v>
      </c>
      <c r="C40" s="21">
        <v>41765359</v>
      </c>
      <c r="D40" s="20">
        <f>C40/B40</f>
        <v>29929.778814063728</v>
      </c>
      <c r="E40" s="20"/>
      <c r="F40" s="20"/>
      <c r="G40" s="20"/>
      <c r="H40" s="20"/>
      <c r="I40" s="20"/>
      <c r="J40" s="20"/>
      <c r="K40" s="22"/>
    </row>
    <row r="41" spans="1:11" ht="15.75" x14ac:dyDescent="0.25">
      <c r="A41" s="16"/>
      <c r="B41" s="21">
        <f>57.61*10.764</f>
        <v>620.11403999999993</v>
      </c>
      <c r="C41" s="21">
        <v>15502851</v>
      </c>
      <c r="D41" s="20">
        <f>C41/B41</f>
        <v>25000.000000000004</v>
      </c>
      <c r="E41" s="20"/>
      <c r="F41" s="20"/>
      <c r="G41" s="20"/>
      <c r="H41" s="20"/>
      <c r="I41" s="20"/>
      <c r="J41" s="20"/>
      <c r="K41" s="20"/>
    </row>
    <row r="42" spans="1:11" ht="15.75" x14ac:dyDescent="0.25">
      <c r="A42" s="16"/>
      <c r="B42" s="21">
        <v>958</v>
      </c>
      <c r="C42" s="21">
        <v>25970518</v>
      </c>
      <c r="D42" s="20">
        <f>C42/B42</f>
        <v>27109.100208768268</v>
      </c>
      <c r="E42" s="20"/>
      <c r="F42" s="20"/>
      <c r="G42" s="20"/>
      <c r="H42" s="20"/>
      <c r="I42" s="20"/>
      <c r="J42" s="20"/>
      <c r="K42" s="20"/>
    </row>
    <row r="43" spans="1:11" ht="15.75" x14ac:dyDescent="0.25">
      <c r="A43" s="16"/>
      <c r="B43" s="18">
        <f>57.61*10.764</f>
        <v>620.11403999999993</v>
      </c>
      <c r="C43" s="18">
        <v>17363193</v>
      </c>
      <c r="D43" s="20">
        <f>C43/B43</f>
        <v>27999.999806487209</v>
      </c>
    </row>
    <row r="44" spans="1:11" ht="15.75" x14ac:dyDescent="0.25">
      <c r="A44" s="16"/>
    </row>
    <row r="45" spans="1:11" ht="15.75" x14ac:dyDescent="0.25">
      <c r="A45" s="16"/>
    </row>
    <row r="46" spans="1:11" ht="15.75" x14ac:dyDescent="0.25">
      <c r="A46" s="16"/>
    </row>
    <row r="47" spans="1:11" ht="15.75" x14ac:dyDescent="0.25">
      <c r="A47" s="16"/>
    </row>
    <row r="58" spans="4:5" x14ac:dyDescent="0.25">
      <c r="D58">
        <v>36000</v>
      </c>
      <c r="E58">
        <v>5000</v>
      </c>
    </row>
    <row r="59" spans="4:5" x14ac:dyDescent="0.25">
      <c r="E59">
        <v>2000</v>
      </c>
    </row>
    <row r="60" spans="4:5" x14ac:dyDescent="0.25">
      <c r="E60">
        <v>2000</v>
      </c>
    </row>
    <row r="61" spans="4:5" x14ac:dyDescent="0.25">
      <c r="E61">
        <v>3000</v>
      </c>
    </row>
    <row r="62" spans="4:5" x14ac:dyDescent="0.25">
      <c r="E62">
        <v>500</v>
      </c>
    </row>
    <row r="63" spans="4:5" x14ac:dyDescent="0.25">
      <c r="E63">
        <v>2000</v>
      </c>
    </row>
    <row r="64" spans="4:5" x14ac:dyDescent="0.25">
      <c r="E64">
        <v>4000</v>
      </c>
    </row>
    <row r="65" spans="4:6" x14ac:dyDescent="0.25">
      <c r="E65">
        <v>1500</v>
      </c>
    </row>
    <row r="66" spans="4:6" x14ac:dyDescent="0.25">
      <c r="E66">
        <v>1000</v>
      </c>
    </row>
    <row r="67" spans="4:6" x14ac:dyDescent="0.25">
      <c r="D67" s="14"/>
      <c r="E67" s="14">
        <v>1000</v>
      </c>
      <c r="F67" s="14"/>
    </row>
    <row r="68" spans="4:6" x14ac:dyDescent="0.25">
      <c r="E68">
        <v>1500</v>
      </c>
    </row>
    <row r="69" spans="4:6" x14ac:dyDescent="0.25">
      <c r="E69">
        <v>4000</v>
      </c>
    </row>
    <row r="70" spans="4:6" x14ac:dyDescent="0.25">
      <c r="E70">
        <v>4000</v>
      </c>
    </row>
    <row r="71" spans="4:6" x14ac:dyDescent="0.25">
      <c r="E71">
        <f>SUM(E58:E70)</f>
        <v>31500</v>
      </c>
    </row>
    <row r="72" spans="4:6" x14ac:dyDescent="0.25">
      <c r="E72">
        <f>D58-E71</f>
        <v>4500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8AF68-BBB9-4A58-B97A-FA902E0FA06C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E9C92-972D-4812-86D6-8A5CC8BDB58F}">
  <dimension ref="A1"/>
  <sheetViews>
    <sheetView topLeftCell="A10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AC7CE-A8BC-4098-9E72-14EE6A4986FF}">
  <dimension ref="A1"/>
  <sheetViews>
    <sheetView tabSelected="1" topLeftCell="A12" workbookViewId="0">
      <selection activeCell="R13" sqref="R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2B3C8-BA55-4592-9B2E-A3272E17567F}">
  <dimension ref="A1"/>
  <sheetViews>
    <sheetView topLeftCell="A11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2024-09-28T11:06:12Z</dcterms:modified>
</cp:coreProperties>
</file>