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/>
  <mc:AlternateContent xmlns:mc="http://schemas.openxmlformats.org/markup-compatibility/2006">
    <mc:Choice Requires="x15">
      <x15ac:absPath xmlns:x15ac="http://schemas.microsoft.com/office/spreadsheetml/2010/11/ac" url="D:\RASHMI\September 2024\Gauri kolge - SBI\"/>
    </mc:Choice>
  </mc:AlternateContent>
  <xr:revisionPtr revIDLastSave="0" documentId="13_ncr:1_{57E0C1B4-679D-4C16-A274-664EA2F43543}" xr6:coauthVersionLast="45" xr6:coauthVersionMax="45" xr10:uidLastSave="{00000000-0000-0000-0000-000000000000}"/>
  <bookViews>
    <workbookView xWindow="-120" yWindow="-120" windowWidth="29040" windowHeight="15720" xr2:uid="{00000000-000D-0000-FFFF-FFFF00000000}"/>
  </bookViews>
  <sheets>
    <sheet name="20-20" sheetId="4" r:id="rId1"/>
    <sheet name="Sheet13" sheetId="25" r:id="rId2"/>
    <sheet name="Sheet1" sheetId="13" r:id="rId3"/>
    <sheet name="Sheet2" sheetId="14" r:id="rId4"/>
    <sheet name="Sheet3" sheetId="15" r:id="rId5"/>
    <sheet name="Sheet4" sheetId="16" r:id="rId6"/>
    <sheet name="Sheet5" sheetId="17" r:id="rId7"/>
    <sheet name="Sheet6" sheetId="18" r:id="rId8"/>
    <sheet name="Sheet7" sheetId="19" r:id="rId9"/>
    <sheet name="Sheet8" sheetId="20" r:id="rId10"/>
    <sheet name="Sheet9" sheetId="21" r:id="rId11"/>
    <sheet name="Sheet10" sheetId="22" r:id="rId12"/>
    <sheet name="Sheet11" sheetId="23" r:id="rId13"/>
    <sheet name="Sheet12" sheetId="24" r:id="rId14"/>
  </sheets>
  <calcPr calcId="191029"/>
</workbook>
</file>

<file path=xl/calcChain.xml><?xml version="1.0" encoding="utf-8"?>
<calcChain xmlns="http://schemas.openxmlformats.org/spreadsheetml/2006/main">
  <c r="G34" i="4" l="1"/>
  <c r="F34" i="4"/>
  <c r="T17" i="25" l="1"/>
  <c r="V18" i="24"/>
  <c r="S17" i="22"/>
  <c r="T18" i="19"/>
  <c r="W31" i="4" l="1"/>
  <c r="P9" i="4" l="1"/>
  <c r="B9" i="4" s="1"/>
  <c r="C9" i="4" s="1"/>
  <c r="D9" i="4" s="1"/>
  <c r="J9" i="4"/>
  <c r="I9" i="4"/>
  <c r="E9" i="4"/>
  <c r="A9" i="4"/>
  <c r="P8" i="4"/>
  <c r="B8" i="4" s="1"/>
  <c r="C8" i="4" s="1"/>
  <c r="D8" i="4" s="1"/>
  <c r="J8" i="4"/>
  <c r="I8" i="4"/>
  <c r="E8" i="4"/>
  <c r="A8" i="4"/>
  <c r="P24" i="4"/>
  <c r="Q24" i="4" s="1"/>
  <c r="B24" i="4" s="1"/>
  <c r="C24" i="4" s="1"/>
  <c r="D24" i="4" s="1"/>
  <c r="J24" i="4"/>
  <c r="I24" i="4"/>
  <c r="E24" i="4"/>
  <c r="H24" i="4" s="1"/>
  <c r="A24" i="4"/>
  <c r="P23" i="4"/>
  <c r="Q23" i="4" s="1"/>
  <c r="B23" i="4" s="1"/>
  <c r="C23" i="4" s="1"/>
  <c r="D23" i="4" s="1"/>
  <c r="J23" i="4"/>
  <c r="I23" i="4"/>
  <c r="E23" i="4"/>
  <c r="A23" i="4"/>
  <c r="P22" i="4"/>
  <c r="Q22" i="4" s="1"/>
  <c r="B22" i="4" s="1"/>
  <c r="C22" i="4" s="1"/>
  <c r="D22" i="4" s="1"/>
  <c r="J22" i="4"/>
  <c r="I22" i="4"/>
  <c r="E22" i="4"/>
  <c r="A22" i="4"/>
  <c r="P7" i="4"/>
  <c r="B7" i="4" s="1"/>
  <c r="C7" i="4" s="1"/>
  <c r="J7" i="4"/>
  <c r="I7" i="4"/>
  <c r="E7" i="4"/>
  <c r="A7" i="4"/>
  <c r="P6" i="4"/>
  <c r="B6" i="4" s="1"/>
  <c r="C6" i="4" s="1"/>
  <c r="D6" i="4" s="1"/>
  <c r="J6" i="4"/>
  <c r="I6" i="4"/>
  <c r="E6" i="4"/>
  <c r="A6" i="4"/>
  <c r="P5" i="4"/>
  <c r="B5" i="4" s="1"/>
  <c r="C5" i="4" s="1"/>
  <c r="D5" i="4" s="1"/>
  <c r="J5" i="4"/>
  <c r="I5" i="4"/>
  <c r="E5" i="4"/>
  <c r="A5" i="4"/>
  <c r="P4" i="4"/>
  <c r="B4" i="4" s="1"/>
  <c r="C4" i="4" s="1"/>
  <c r="D4" i="4" s="1"/>
  <c r="J4" i="4"/>
  <c r="I4" i="4"/>
  <c r="E4" i="4"/>
  <c r="A4" i="4"/>
  <c r="H9" i="4" l="1"/>
  <c r="H8" i="4"/>
  <c r="F8" i="4"/>
  <c r="F9" i="4"/>
  <c r="G8" i="4"/>
  <c r="G9" i="4"/>
  <c r="H6" i="4"/>
  <c r="H22" i="4"/>
  <c r="H23" i="4"/>
  <c r="G6" i="4"/>
  <c r="F22" i="4"/>
  <c r="F23" i="4"/>
  <c r="F24" i="4"/>
  <c r="G22" i="4"/>
  <c r="G23" i="4"/>
  <c r="G24" i="4"/>
  <c r="H5" i="4"/>
  <c r="F7" i="4"/>
  <c r="H4" i="4"/>
  <c r="D7" i="4"/>
  <c r="H7" i="4" s="1"/>
  <c r="G7" i="4"/>
  <c r="F4" i="4"/>
  <c r="F5" i="4"/>
  <c r="F6" i="4"/>
  <c r="G4" i="4"/>
  <c r="G5" i="4"/>
  <c r="P13" i="4"/>
  <c r="Q13" i="4" s="1"/>
  <c r="B13" i="4" s="1"/>
  <c r="C13" i="4" s="1"/>
  <c r="D13" i="4" s="1"/>
  <c r="J13" i="4"/>
  <c r="I13" i="4"/>
  <c r="E13" i="4"/>
  <c r="A13" i="4"/>
  <c r="P28" i="4"/>
  <c r="Q28" i="4" s="1"/>
  <c r="B28" i="4" s="1"/>
  <c r="C28" i="4" s="1"/>
  <c r="D28" i="4" s="1"/>
  <c r="J28" i="4"/>
  <c r="I28" i="4"/>
  <c r="E28" i="4"/>
  <c r="A28" i="4"/>
  <c r="P27" i="4"/>
  <c r="Q27" i="4" s="1"/>
  <c r="B27" i="4" s="1"/>
  <c r="C27" i="4" s="1"/>
  <c r="D27" i="4" s="1"/>
  <c r="J27" i="4"/>
  <c r="I27" i="4"/>
  <c r="E27" i="4"/>
  <c r="A27" i="4"/>
  <c r="P26" i="4"/>
  <c r="Q26" i="4" s="1"/>
  <c r="B26" i="4" s="1"/>
  <c r="C26" i="4" s="1"/>
  <c r="D26" i="4" s="1"/>
  <c r="J26" i="4"/>
  <c r="I26" i="4"/>
  <c r="E26" i="4"/>
  <c r="A26" i="4"/>
  <c r="P25" i="4"/>
  <c r="Q25" i="4" s="1"/>
  <c r="B25" i="4" s="1"/>
  <c r="C25" i="4" s="1"/>
  <c r="D25" i="4" s="1"/>
  <c r="J25" i="4"/>
  <c r="I25" i="4"/>
  <c r="E25" i="4"/>
  <c r="A25" i="4"/>
  <c r="P21" i="4"/>
  <c r="Q21" i="4" s="1"/>
  <c r="B21" i="4" s="1"/>
  <c r="C21" i="4" s="1"/>
  <c r="D21" i="4" s="1"/>
  <c r="J21" i="4"/>
  <c r="I21" i="4"/>
  <c r="E21" i="4"/>
  <c r="A21" i="4"/>
  <c r="P20" i="4"/>
  <c r="B20" i="4" s="1"/>
  <c r="C20" i="4" s="1"/>
  <c r="J20" i="4"/>
  <c r="I20" i="4"/>
  <c r="E20" i="4"/>
  <c r="A20" i="4"/>
  <c r="P19" i="4"/>
  <c r="B19" i="4" s="1"/>
  <c r="C19" i="4" s="1"/>
  <c r="D19" i="4" s="1"/>
  <c r="J19" i="4"/>
  <c r="I19" i="4"/>
  <c r="E19" i="4"/>
  <c r="A19" i="4"/>
  <c r="P18" i="4"/>
  <c r="B18" i="4" s="1"/>
  <c r="C18" i="4" s="1"/>
  <c r="D18" i="4" s="1"/>
  <c r="J18" i="4"/>
  <c r="I18" i="4"/>
  <c r="E18" i="4"/>
  <c r="A18" i="4"/>
  <c r="P17" i="4"/>
  <c r="B17" i="4" s="1"/>
  <c r="C17" i="4" s="1"/>
  <c r="D17" i="4" s="1"/>
  <c r="J17" i="4"/>
  <c r="I17" i="4"/>
  <c r="E17" i="4"/>
  <c r="A17" i="4"/>
  <c r="P16" i="4"/>
  <c r="B16" i="4" s="1"/>
  <c r="C16" i="4" s="1"/>
  <c r="D16" i="4" s="1"/>
  <c r="J16" i="4"/>
  <c r="I16" i="4"/>
  <c r="E16" i="4"/>
  <c r="A16" i="4"/>
  <c r="P14" i="4"/>
  <c r="Q14" i="4" s="1"/>
  <c r="B14" i="4" s="1"/>
  <c r="C14" i="4" s="1"/>
  <c r="J14" i="4"/>
  <c r="I14" i="4"/>
  <c r="E14" i="4"/>
  <c r="A14" i="4"/>
  <c r="P12" i="4"/>
  <c r="Q12" i="4" s="1"/>
  <c r="B12" i="4" s="1"/>
  <c r="C12" i="4" s="1"/>
  <c r="J12" i="4"/>
  <c r="I12" i="4"/>
  <c r="E12" i="4"/>
  <c r="A12" i="4"/>
  <c r="P11" i="4"/>
  <c r="Q11" i="4" s="1"/>
  <c r="B11" i="4" s="1"/>
  <c r="C11" i="4" s="1"/>
  <c r="J11" i="4"/>
  <c r="I11" i="4"/>
  <c r="E11" i="4"/>
  <c r="A11" i="4"/>
  <c r="P10" i="4"/>
  <c r="B10" i="4" s="1"/>
  <c r="C10" i="4" s="1"/>
  <c r="J10" i="4"/>
  <c r="I10" i="4"/>
  <c r="E10" i="4"/>
  <c r="A10" i="4"/>
  <c r="P3" i="4"/>
  <c r="B3" i="4" s="1"/>
  <c r="C3" i="4" s="1"/>
  <c r="J3" i="4"/>
  <c r="I3" i="4"/>
  <c r="E3" i="4"/>
  <c r="A3" i="4"/>
  <c r="F10" i="4" l="1"/>
  <c r="H27" i="4"/>
  <c r="H18" i="4"/>
  <c r="F14" i="4"/>
  <c r="H19" i="4"/>
  <c r="H26" i="4"/>
  <c r="H13" i="4"/>
  <c r="F13" i="4"/>
  <c r="G13" i="4"/>
  <c r="H16" i="4"/>
  <c r="H17" i="4"/>
  <c r="H21" i="4"/>
  <c r="H28" i="4"/>
  <c r="H25" i="4"/>
  <c r="D20" i="4"/>
  <c r="H20" i="4" s="1"/>
  <c r="G20" i="4"/>
  <c r="F16" i="4"/>
  <c r="F17" i="4"/>
  <c r="F18" i="4"/>
  <c r="F19" i="4"/>
  <c r="F20" i="4"/>
  <c r="F21" i="4"/>
  <c r="F25" i="4"/>
  <c r="F26" i="4"/>
  <c r="F27" i="4"/>
  <c r="F28" i="4"/>
  <c r="G17" i="4"/>
  <c r="G19" i="4"/>
  <c r="G21" i="4"/>
  <c r="G25" i="4"/>
  <c r="G26" i="4"/>
  <c r="G27" i="4"/>
  <c r="G28" i="4"/>
  <c r="G16" i="4"/>
  <c r="G18" i="4"/>
  <c r="D11" i="4"/>
  <c r="H11" i="4" s="1"/>
  <c r="G11" i="4"/>
  <c r="F11" i="4"/>
  <c r="D12" i="4"/>
  <c r="H12" i="4" s="1"/>
  <c r="G12" i="4"/>
  <c r="D3" i="4"/>
  <c r="H3" i="4" s="1"/>
  <c r="G3" i="4"/>
  <c r="F12" i="4"/>
  <c r="F3" i="4"/>
  <c r="D10" i="4"/>
  <c r="H10" i="4" s="1"/>
  <c r="G10" i="4"/>
  <c r="D14" i="4"/>
  <c r="H14" i="4" s="1"/>
  <c r="G14" i="4"/>
  <c r="R39" i="4"/>
  <c r="Q39" i="4"/>
  <c r="W49" i="4"/>
  <c r="W33" i="4"/>
  <c r="W36" i="4" s="1"/>
  <c r="W32" i="4"/>
  <c r="W40" i="4"/>
  <c r="S39" i="4" l="1"/>
  <c r="S40" i="4" s="1"/>
  <c r="S42" i="4" s="1"/>
  <c r="W34" i="4"/>
  <c r="W38" i="4"/>
  <c r="W39" i="4" s="1"/>
  <c r="W42" i="4" s="1"/>
  <c r="W45" i="4" s="1"/>
  <c r="W46" i="4" s="1"/>
  <c r="S41" i="4" l="1"/>
  <c r="W51" i="4" l="1"/>
  <c r="W47" i="4"/>
</calcChain>
</file>

<file path=xl/sharedStrings.xml><?xml version="1.0" encoding="utf-8"?>
<sst xmlns="http://schemas.openxmlformats.org/spreadsheetml/2006/main" count="48" uniqueCount="42">
  <si>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</si>
  <si>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</si>
  <si>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</si>
  <si>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</si>
  <si>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</si>
  <si>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</si>
  <si>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</si>
  <si>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</si>
  <si>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</si>
  <si>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</si>
  <si>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</si>
  <si>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</si>
  <si>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</si>
  <si>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</si>
  <si>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</si>
  <si>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</si>
  <si>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</si>
  <si>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</si>
  <si>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</si>
  <si>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</si>
  <si>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</si>
  <si>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</si>
  <si>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</si>
  <si>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</si>
  <si>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RV</t>
  </si>
  <si>
    <t>DV</t>
  </si>
  <si>
    <t>IV</t>
  </si>
  <si>
    <t>RR Value</t>
  </si>
  <si>
    <t>Rental Value</t>
  </si>
  <si>
    <t>Remark</t>
  </si>
  <si>
    <t>F. no.</t>
  </si>
  <si>
    <t>BUA</t>
  </si>
  <si>
    <t>Rate</t>
  </si>
  <si>
    <t>FMV</t>
  </si>
  <si>
    <t>DSV</t>
  </si>
  <si>
    <t>Index II</t>
  </si>
  <si>
    <t>Price Indicators</t>
  </si>
  <si>
    <t>CA</t>
  </si>
  <si>
    <t>rate on CA</t>
  </si>
  <si>
    <t>Agree CA</t>
  </si>
  <si>
    <t>FMV / RV</t>
  </si>
  <si>
    <t>State Bank of India ( RACPC Sion ) - Gauri kolge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</si>
</sst>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14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3"/>
      <color rgb="FF7030A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50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0" borderId="0" xfId="0" applyFill="1"/>
    <xf numFmtId="0" fontId="1" fillId="2" borderId="0" xfId="0" applyFont="1" applyFill="1" applyAlignment="1">
      <alignment wrapText="1"/>
    </xf>
    <xf numFmtId="0" fontId="1" fillId="2" borderId="0" xfId="0" applyFont="1" applyFill="1"/>
    <xf numFmtId="0" fontId="4" fillId="0" borderId="0" xfId="0" applyFont="1"/>
    <xf numFmtId="0" fontId="3" fillId="0" borderId="0" xfId="0" applyFont="1"/>
    <xf numFmtId="0" fontId="0" fillId="0" borderId="0" xfId="0" applyAlignment="1">
      <alignment horizontal="center"/>
    </xf>
    <xf numFmtId="0" fontId="6" fillId="0" borderId="0" xfId="0" applyFont="1"/>
    <xf numFmtId="0" fontId="2" fillId="0" borderId="0" xfId="0" applyFont="1" applyAlignment="1">
      <alignment horizontal="center"/>
    </xf>
    <xf numFmtId="43" fontId="0" fillId="0" borderId="0" xfId="0" applyNumberFormat="1"/>
    <xf numFmtId="43" fontId="2" fillId="0" borderId="0" xfId="0" applyNumberFormat="1" applyFont="1"/>
    <xf numFmtId="0" fontId="8" fillId="0" borderId="1" xfId="0" applyFont="1" applyBorder="1"/>
    <xf numFmtId="43" fontId="8" fillId="0" borderId="0" xfId="1" applyFont="1" applyBorder="1"/>
    <xf numFmtId="43" fontId="9" fillId="0" borderId="0" xfId="1" applyFont="1" applyBorder="1"/>
    <xf numFmtId="43" fontId="9" fillId="3" borderId="0" xfId="1" applyFont="1" applyFill="1" applyBorder="1"/>
    <xf numFmtId="0" fontId="8" fillId="0" borderId="1" xfId="0" applyFont="1" applyBorder="1" applyAlignment="1">
      <alignment wrapText="1"/>
    </xf>
    <xf numFmtId="43" fontId="9" fillId="0" borderId="0" xfId="1" applyFont="1" applyFill="1" applyBorder="1"/>
    <xf numFmtId="0" fontId="8" fillId="0" borderId="0" xfId="0" applyFont="1"/>
    <xf numFmtId="0" fontId="9" fillId="0" borderId="0" xfId="0" applyFont="1"/>
    <xf numFmtId="0" fontId="9" fillId="3" borderId="0" xfId="0" applyFont="1" applyFill="1"/>
    <xf numFmtId="9" fontId="8" fillId="0" borderId="0" xfId="0" applyNumberFormat="1" applyFont="1"/>
    <xf numFmtId="10" fontId="9" fillId="0" borderId="0" xfId="0" applyNumberFormat="1" applyFont="1"/>
    <xf numFmtId="0" fontId="8" fillId="3" borderId="1" xfId="0" applyFont="1" applyFill="1" applyBorder="1"/>
    <xf numFmtId="43" fontId="8" fillId="3" borderId="0" xfId="1" applyFont="1" applyFill="1" applyBorder="1"/>
    <xf numFmtId="0" fontId="8" fillId="3" borderId="0" xfId="0" applyFont="1" applyFill="1"/>
    <xf numFmtId="0" fontId="10" fillId="0" borderId="0" xfId="0" applyFont="1"/>
    <xf numFmtId="43" fontId="9" fillId="0" borderId="0" xfId="0" applyNumberFormat="1" applyFont="1"/>
    <xf numFmtId="0" fontId="11" fillId="0" borderId="1" xfId="0" applyFont="1" applyBorder="1"/>
    <xf numFmtId="43" fontId="12" fillId="0" borderId="0" xfId="0" applyNumberFormat="1" applyFont="1"/>
    <xf numFmtId="43" fontId="9" fillId="3" borderId="0" xfId="0" applyNumberFormat="1" applyFont="1" applyFill="1"/>
    <xf numFmtId="0" fontId="12" fillId="0" borderId="0" xfId="0" applyFont="1"/>
    <xf numFmtId="0" fontId="8" fillId="0" borderId="2" xfId="0" applyFont="1" applyBorder="1"/>
    <xf numFmtId="0" fontId="8" fillId="0" borderId="3" xfId="0" applyFont="1" applyBorder="1"/>
    <xf numFmtId="43" fontId="12" fillId="0" borderId="3" xfId="0" applyNumberFormat="1" applyFont="1" applyBorder="1"/>
    <xf numFmtId="0" fontId="12" fillId="0" borderId="1" xfId="0" applyFont="1" applyBorder="1"/>
    <xf numFmtId="0" fontId="13" fillId="0" borderId="0" xfId="0" applyFont="1"/>
    <xf numFmtId="43" fontId="0" fillId="3" borderId="0" xfId="0" applyNumberFormat="1" applyFill="1"/>
    <xf numFmtId="0" fontId="1" fillId="3" borderId="0" xfId="0" applyFont="1" applyFill="1"/>
    <xf numFmtId="4" fontId="1" fillId="3" borderId="0" xfId="0" applyNumberFormat="1" applyFont="1" applyFill="1"/>
    <xf numFmtId="0" fontId="0" fillId="3" borderId="0" xfId="0" applyFill="1"/>
    <xf numFmtId="4" fontId="0" fillId="3" borderId="0" xfId="0" applyNumberFormat="1" applyFill="1"/>
    <xf numFmtId="0" fontId="7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2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14</xdr:col>
      <xdr:colOff>77402</xdr:colOff>
      <xdr:row>36</xdr:row>
      <xdr:rowOff>10484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832D580-A6EB-4181-A6B5-1235A583C1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8611802" cy="686848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15</xdr:col>
      <xdr:colOff>248876</xdr:colOff>
      <xdr:row>42</xdr:row>
      <xdr:rowOff>67737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4AA3B36-B6C3-47CA-B1A0-3FC98CD525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90500"/>
          <a:ext cx="8783276" cy="761153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</xdr:row>
      <xdr:rowOff>0</xdr:rowOff>
    </xdr:from>
    <xdr:to>
      <xdr:col>13</xdr:col>
      <xdr:colOff>191548</xdr:colOff>
      <xdr:row>52</xdr:row>
      <xdr:rowOff>58381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90B258F-12C7-4644-87ED-B9BD4CA23D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143000"/>
          <a:ext cx="7506748" cy="882138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14</xdr:col>
      <xdr:colOff>277455</xdr:colOff>
      <xdr:row>46</xdr:row>
      <xdr:rowOff>29775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CD16B0F-6245-45CD-8C6D-F3947F5C57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90500"/>
          <a:ext cx="8811855" cy="860227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15</xdr:col>
      <xdr:colOff>248876</xdr:colOff>
      <xdr:row>39</xdr:row>
      <xdr:rowOff>124806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A6EE702-49CE-47BE-B457-681EB97D82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90500"/>
          <a:ext cx="8783276" cy="7030431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7</xdr:row>
      <xdr:rowOff>0</xdr:rowOff>
    </xdr:from>
    <xdr:to>
      <xdr:col>12</xdr:col>
      <xdr:colOff>343969</xdr:colOff>
      <xdr:row>53</xdr:row>
      <xdr:rowOff>163171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838EBCE-7776-4BC9-9E7C-ABED5D327B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333500"/>
          <a:ext cx="7659169" cy="8926171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2</xdr:row>
      <xdr:rowOff>0</xdr:rowOff>
    </xdr:from>
    <xdr:to>
      <xdr:col>20</xdr:col>
      <xdr:colOff>134560</xdr:colOff>
      <xdr:row>34</xdr:row>
      <xdr:rowOff>67535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D332D41-1D71-4361-9664-FFF1972943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57600" y="381000"/>
          <a:ext cx="8668960" cy="616353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15</xdr:col>
      <xdr:colOff>182191</xdr:colOff>
      <xdr:row>35</xdr:row>
      <xdr:rowOff>10430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3048A2E-2E24-488D-8FDF-77CBF3A676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90500"/>
          <a:ext cx="8716591" cy="648743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15</xdr:col>
      <xdr:colOff>182191</xdr:colOff>
      <xdr:row>35</xdr:row>
      <xdr:rowOff>162852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D6C3EDC-CB8E-47CE-9C82-B94CA0174E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90500"/>
          <a:ext cx="8716591" cy="6639852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15</xdr:col>
      <xdr:colOff>191718</xdr:colOff>
      <xdr:row>34</xdr:row>
      <xdr:rowOff>48509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95F179C-F19F-4982-91A6-FA54BA878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90500"/>
          <a:ext cx="8726118" cy="6335009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15</xdr:col>
      <xdr:colOff>153612</xdr:colOff>
      <xdr:row>34</xdr:row>
      <xdr:rowOff>153299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145044F-84FB-4AE3-BA41-278E5B136B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90500"/>
          <a:ext cx="8688012" cy="6439799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133350</xdr:colOff>
      <xdr:row>1</xdr:row>
      <xdr:rowOff>76200</xdr:rowOff>
    </xdr:from>
    <xdr:to>
      <xdr:col>15</xdr:col>
      <xdr:colOff>306015</xdr:colOff>
      <xdr:row>35</xdr:row>
      <xdr:rowOff>10420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46EA8DD-98FE-4C29-90FE-93C96EAA19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2950" y="266700"/>
          <a:ext cx="8707065" cy="6411220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3</xdr:row>
      <xdr:rowOff>0</xdr:rowOff>
    </xdr:from>
    <xdr:to>
      <xdr:col>17</xdr:col>
      <xdr:colOff>172665</xdr:colOff>
      <xdr:row>38</xdr:row>
      <xdr:rowOff>77141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96F21A7-7297-4CBA-82BA-E13431D1BB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28800" y="571500"/>
          <a:ext cx="8707065" cy="674464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51"/>
  <sheetViews>
    <sheetView tabSelected="1" topLeftCell="D1" zoomScaleNormal="100" workbookViewId="0">
      <selection activeCell="U13" sqref="U13"/>
    </sheetView>
  </sheetViews>
  <sheetFormatPr defaultRowHeight="15" x14ac:dyDescent="0.25"/>
  <cols>
    <col min="1" max="1" width="4.28515625" customWidth="1"/>
    <col min="2" max="2" width="11.140625" bestFit="1" customWidth="1"/>
    <col min="3" max="4" width="12.5703125" customWidth="1"/>
    <col min="5" max="5" width="15.42578125" customWidth="1"/>
    <col min="6" max="6" width="11.7109375" style="7" customWidth="1"/>
    <col min="7" max="7" width="12.28515625" customWidth="1"/>
    <col min="8" max="8" width="10.85546875" customWidth="1"/>
    <col min="9" max="9" width="11.85546875" customWidth="1"/>
    <col min="10" max="10" width="9.85546875" customWidth="1"/>
    <col min="11" max="13" width="9.140625" hidden="1" customWidth="1"/>
    <col min="14" max="14" width="5" customWidth="1"/>
    <col min="15" max="15" width="10.5703125" customWidth="1"/>
    <col min="16" max="16" width="8.28515625" customWidth="1"/>
    <col min="17" max="17" width="10.7109375" customWidth="1"/>
    <col min="18" max="18" width="16" customWidth="1"/>
    <col min="19" max="19" width="12.140625" customWidth="1"/>
    <col min="21" max="21" width="23.85546875" customWidth="1"/>
    <col min="23" max="23" width="19" customWidth="1"/>
    <col min="24" max="24" width="13.5703125" customWidth="1"/>
    <col min="25" max="25" width="16.28515625" customWidth="1"/>
    <col min="26" max="26" width="12" customWidth="1"/>
    <col min="27" max="27" width="14.28515625" bestFit="1" customWidth="1"/>
  </cols>
  <sheetData>
    <row r="1" spans="1:20" s="1" customFormat="1" ht="60" x14ac:dyDescent="0.25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8" t="s">
        <v>8</v>
      </c>
      <c r="G1" s="8" t="s">
        <v>11</v>
      </c>
      <c r="H1" s="8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  <c r="S1" s="1" t="s">
        <v>3</v>
      </c>
    </row>
    <row r="2" spans="1:20" s="1" customFormat="1" ht="36" customHeight="1" x14ac:dyDescent="0.25">
      <c r="A2" s="47" t="s">
        <v>35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/>
      <c r="T2"/>
    </row>
    <row r="3" spans="1:20" x14ac:dyDescent="0.25">
      <c r="A3" s="4">
        <f t="shared" ref="A3:A14" si="0">N3</f>
        <v>0</v>
      </c>
      <c r="B3" s="4">
        <f t="shared" ref="B3:B14" si="1">Q3</f>
        <v>972</v>
      </c>
      <c r="C3" s="4">
        <f>B3*1.2</f>
        <v>1166.3999999999999</v>
      </c>
      <c r="D3" s="4">
        <f t="shared" ref="D3:D14" si="2">C3*1.2</f>
        <v>1399.6799999999998</v>
      </c>
      <c r="E3" s="5">
        <f t="shared" ref="E3:E14" si="3">R3</f>
        <v>17491958</v>
      </c>
      <c r="F3" s="9">
        <f t="shared" ref="F3:F14" si="4">ROUND((E3/B3),0)</f>
        <v>17996</v>
      </c>
      <c r="G3" s="9">
        <f t="shared" ref="G3:G14" si="5">ROUND((E3/C3),0)</f>
        <v>14997</v>
      </c>
      <c r="H3" s="9">
        <f t="shared" ref="H3:H14" si="6">ROUND((E3/D3),0)</f>
        <v>12497</v>
      </c>
      <c r="I3" s="4" t="e">
        <f>#REF!</f>
        <v>#REF!</v>
      </c>
      <c r="J3" s="4">
        <f t="shared" ref="J3:J14" si="7">S3</f>
        <v>0</v>
      </c>
      <c r="O3">
        <v>0</v>
      </c>
      <c r="P3">
        <f t="shared" ref="P3:Q14" si="8">O3/1.2</f>
        <v>0</v>
      </c>
      <c r="Q3">
        <v>972</v>
      </c>
      <c r="R3" s="2">
        <v>17491958</v>
      </c>
    </row>
    <row r="4" spans="1:20" x14ac:dyDescent="0.25">
      <c r="A4" s="4">
        <f t="shared" ref="A4:A9" si="9">N4</f>
        <v>0</v>
      </c>
      <c r="B4" s="4">
        <f t="shared" ref="B4:B9" si="10">Q4</f>
        <v>624</v>
      </c>
      <c r="C4" s="4">
        <f t="shared" ref="C4:C9" si="11">B4*1.2</f>
        <v>748.8</v>
      </c>
      <c r="D4" s="4">
        <f t="shared" ref="D4:D9" si="12">C4*1.2</f>
        <v>898.56</v>
      </c>
      <c r="E4" s="5">
        <f t="shared" ref="E4:E9" si="13">R4</f>
        <v>16786710</v>
      </c>
      <c r="F4" s="9">
        <f t="shared" ref="F4:F9" si="14">ROUND((E4/B4),0)</f>
        <v>26902</v>
      </c>
      <c r="G4" s="9">
        <f t="shared" ref="G4:G9" si="15">ROUND((E4/C4),0)</f>
        <v>22418</v>
      </c>
      <c r="H4" s="9">
        <f t="shared" ref="H4:H9" si="16">ROUND((E4/D4),0)</f>
        <v>18682</v>
      </c>
      <c r="I4" s="4" t="e">
        <f>#REF!</f>
        <v>#REF!</v>
      </c>
      <c r="J4" s="4">
        <f t="shared" ref="J4:J9" si="17">S4</f>
        <v>0</v>
      </c>
      <c r="O4">
        <v>0</v>
      </c>
      <c r="P4">
        <f t="shared" ref="P4:P9" si="18">O4/1.2</f>
        <v>0</v>
      </c>
      <c r="Q4">
        <v>624</v>
      </c>
      <c r="R4" s="2">
        <v>16786710</v>
      </c>
    </row>
    <row r="5" spans="1:20" x14ac:dyDescent="0.25">
      <c r="A5" s="4">
        <f t="shared" si="9"/>
        <v>0</v>
      </c>
      <c r="B5" s="4">
        <f t="shared" si="10"/>
        <v>697</v>
      </c>
      <c r="C5" s="4">
        <f t="shared" si="11"/>
        <v>836.4</v>
      </c>
      <c r="D5" s="4">
        <f t="shared" si="12"/>
        <v>1003.68</v>
      </c>
      <c r="E5" s="5">
        <f t="shared" si="13"/>
        <v>11356918</v>
      </c>
      <c r="F5" s="9">
        <f t="shared" si="14"/>
        <v>16294</v>
      </c>
      <c r="G5" s="9">
        <f t="shared" si="15"/>
        <v>13578</v>
      </c>
      <c r="H5" s="9">
        <f t="shared" si="16"/>
        <v>11315</v>
      </c>
      <c r="I5" s="4" t="e">
        <f>#REF!</f>
        <v>#REF!</v>
      </c>
      <c r="J5" s="4">
        <f t="shared" si="17"/>
        <v>0</v>
      </c>
      <c r="O5">
        <v>0</v>
      </c>
      <c r="P5">
        <f t="shared" si="18"/>
        <v>0</v>
      </c>
      <c r="Q5">
        <v>697</v>
      </c>
      <c r="R5" s="2">
        <v>11356918</v>
      </c>
    </row>
    <row r="6" spans="1:20" x14ac:dyDescent="0.25">
      <c r="A6" s="4">
        <f t="shared" si="9"/>
        <v>0</v>
      </c>
      <c r="B6" s="4">
        <f t="shared" si="10"/>
        <v>697</v>
      </c>
      <c r="C6" s="4">
        <f t="shared" si="11"/>
        <v>836.4</v>
      </c>
      <c r="D6" s="4">
        <f t="shared" si="12"/>
        <v>1003.68</v>
      </c>
      <c r="E6" s="5">
        <f t="shared" si="13"/>
        <v>12540959</v>
      </c>
      <c r="F6" s="9">
        <f t="shared" si="14"/>
        <v>17993</v>
      </c>
      <c r="G6" s="9">
        <f t="shared" si="15"/>
        <v>14994</v>
      </c>
      <c r="H6" s="9">
        <f t="shared" si="16"/>
        <v>12495</v>
      </c>
      <c r="I6" s="4" t="e">
        <f>#REF!</f>
        <v>#REF!</v>
      </c>
      <c r="J6" s="4">
        <f t="shared" si="17"/>
        <v>0</v>
      </c>
      <c r="O6">
        <v>0</v>
      </c>
      <c r="P6">
        <f t="shared" si="18"/>
        <v>0</v>
      </c>
      <c r="Q6">
        <v>697</v>
      </c>
      <c r="R6" s="2">
        <v>12540959</v>
      </c>
    </row>
    <row r="7" spans="1:20" s="45" customFormat="1" x14ac:dyDescent="0.25">
      <c r="A7" s="43">
        <f t="shared" si="9"/>
        <v>0</v>
      </c>
      <c r="B7" s="43">
        <f t="shared" si="10"/>
        <v>677</v>
      </c>
      <c r="C7" s="43">
        <f t="shared" si="11"/>
        <v>812.4</v>
      </c>
      <c r="D7" s="43">
        <f t="shared" si="12"/>
        <v>974.87999999999988</v>
      </c>
      <c r="E7" s="44">
        <f t="shared" si="13"/>
        <v>19045427</v>
      </c>
      <c r="F7" s="43">
        <f t="shared" si="14"/>
        <v>28132</v>
      </c>
      <c r="G7" s="43">
        <f t="shared" si="15"/>
        <v>23443</v>
      </c>
      <c r="H7" s="43">
        <f t="shared" si="16"/>
        <v>19536</v>
      </c>
      <c r="I7" s="43" t="e">
        <f>#REF!</f>
        <v>#REF!</v>
      </c>
      <c r="J7" s="43">
        <f t="shared" si="17"/>
        <v>0</v>
      </c>
      <c r="O7" s="45">
        <v>0</v>
      </c>
      <c r="P7" s="45">
        <f t="shared" si="18"/>
        <v>0</v>
      </c>
      <c r="Q7" s="45">
        <v>677</v>
      </c>
      <c r="R7" s="46">
        <v>19045427</v>
      </c>
    </row>
    <row r="8" spans="1:20" x14ac:dyDescent="0.25">
      <c r="A8" s="4">
        <f t="shared" si="9"/>
        <v>0</v>
      </c>
      <c r="B8" s="4">
        <f t="shared" si="10"/>
        <v>677</v>
      </c>
      <c r="C8" s="4">
        <f t="shared" si="11"/>
        <v>812.4</v>
      </c>
      <c r="D8" s="4">
        <f t="shared" si="12"/>
        <v>974.87999999999988</v>
      </c>
      <c r="E8" s="5">
        <f t="shared" si="13"/>
        <v>16779947</v>
      </c>
      <c r="F8" s="9">
        <f t="shared" si="14"/>
        <v>24786</v>
      </c>
      <c r="G8" s="9">
        <f t="shared" si="15"/>
        <v>20655</v>
      </c>
      <c r="H8" s="9">
        <f t="shared" si="16"/>
        <v>17212</v>
      </c>
      <c r="I8" s="4" t="e">
        <f>#REF!</f>
        <v>#REF!</v>
      </c>
      <c r="J8" s="4">
        <f t="shared" si="17"/>
        <v>0</v>
      </c>
      <c r="O8">
        <v>0</v>
      </c>
      <c r="P8">
        <f t="shared" si="18"/>
        <v>0</v>
      </c>
      <c r="Q8">
        <v>677</v>
      </c>
      <c r="R8" s="2">
        <v>16779947</v>
      </c>
    </row>
    <row r="9" spans="1:20" s="45" customFormat="1" x14ac:dyDescent="0.25">
      <c r="A9" s="43">
        <f t="shared" si="9"/>
        <v>0</v>
      </c>
      <c r="B9" s="43">
        <f t="shared" si="10"/>
        <v>869</v>
      </c>
      <c r="C9" s="43">
        <f t="shared" si="11"/>
        <v>1042.8</v>
      </c>
      <c r="D9" s="43">
        <f t="shared" si="12"/>
        <v>1251.3599999999999</v>
      </c>
      <c r="E9" s="44">
        <f t="shared" si="13"/>
        <v>25558616</v>
      </c>
      <c r="F9" s="43">
        <f t="shared" si="14"/>
        <v>29412</v>
      </c>
      <c r="G9" s="43">
        <f t="shared" si="15"/>
        <v>24510</v>
      </c>
      <c r="H9" s="43">
        <f t="shared" si="16"/>
        <v>20425</v>
      </c>
      <c r="I9" s="43" t="e">
        <f>#REF!</f>
        <v>#REF!</v>
      </c>
      <c r="J9" s="43">
        <f t="shared" si="17"/>
        <v>0</v>
      </c>
      <c r="O9" s="45">
        <v>0</v>
      </c>
      <c r="P9" s="45">
        <f t="shared" si="18"/>
        <v>0</v>
      </c>
      <c r="Q9" s="45">
        <v>869</v>
      </c>
      <c r="R9" s="46">
        <v>25558616</v>
      </c>
    </row>
    <row r="10" spans="1:20" x14ac:dyDescent="0.25">
      <c r="A10" s="4">
        <f t="shared" si="0"/>
        <v>0</v>
      </c>
      <c r="B10" s="4">
        <f t="shared" si="1"/>
        <v>684</v>
      </c>
      <c r="C10" s="4">
        <f t="shared" ref="C10:C14" si="19">B10*1.2</f>
        <v>820.8</v>
      </c>
      <c r="D10" s="4">
        <f t="shared" si="2"/>
        <v>984.95999999999992</v>
      </c>
      <c r="E10" s="5">
        <f t="shared" si="3"/>
        <v>17893804</v>
      </c>
      <c r="F10" s="9">
        <f t="shared" si="4"/>
        <v>26161</v>
      </c>
      <c r="G10" s="9">
        <f t="shared" si="5"/>
        <v>21800</v>
      </c>
      <c r="H10" s="9">
        <f t="shared" si="6"/>
        <v>18167</v>
      </c>
      <c r="I10" s="4" t="e">
        <f>#REF!</f>
        <v>#REF!</v>
      </c>
      <c r="J10" s="4">
        <f t="shared" si="7"/>
        <v>0</v>
      </c>
      <c r="O10">
        <v>0</v>
      </c>
      <c r="P10">
        <f t="shared" si="8"/>
        <v>0</v>
      </c>
      <c r="Q10">
        <v>684</v>
      </c>
      <c r="R10" s="2">
        <v>17893804</v>
      </c>
    </row>
    <row r="11" spans="1:20" x14ac:dyDescent="0.25">
      <c r="A11" s="4">
        <f t="shared" si="0"/>
        <v>0</v>
      </c>
      <c r="B11" s="4">
        <f t="shared" si="1"/>
        <v>0</v>
      </c>
      <c r="C11" s="4">
        <f t="shared" si="19"/>
        <v>0</v>
      </c>
      <c r="D11" s="4">
        <f t="shared" si="2"/>
        <v>0</v>
      </c>
      <c r="E11" s="5">
        <f t="shared" si="3"/>
        <v>0</v>
      </c>
      <c r="F11" s="9" t="e">
        <f t="shared" si="4"/>
        <v>#DIV/0!</v>
      </c>
      <c r="G11" s="9" t="e">
        <f t="shared" si="5"/>
        <v>#DIV/0!</v>
      </c>
      <c r="H11" s="9" t="e">
        <f t="shared" si="6"/>
        <v>#DIV/0!</v>
      </c>
      <c r="I11" s="4" t="e">
        <f>#REF!</f>
        <v>#REF!</v>
      </c>
      <c r="J11" s="4">
        <f t="shared" si="7"/>
        <v>0</v>
      </c>
      <c r="O11">
        <v>0</v>
      </c>
      <c r="P11">
        <f t="shared" si="8"/>
        <v>0</v>
      </c>
      <c r="Q11">
        <f t="shared" si="8"/>
        <v>0</v>
      </c>
      <c r="R11" s="2">
        <v>0</v>
      </c>
    </row>
    <row r="12" spans="1:20" x14ac:dyDescent="0.25">
      <c r="A12" s="4">
        <f t="shared" si="0"/>
        <v>0</v>
      </c>
      <c r="B12" s="4">
        <f t="shared" si="1"/>
        <v>0</v>
      </c>
      <c r="C12" s="4">
        <f t="shared" si="19"/>
        <v>0</v>
      </c>
      <c r="D12" s="4">
        <f t="shared" si="2"/>
        <v>0</v>
      </c>
      <c r="E12" s="5">
        <f t="shared" si="3"/>
        <v>0</v>
      </c>
      <c r="F12" s="9" t="e">
        <f t="shared" si="4"/>
        <v>#DIV/0!</v>
      </c>
      <c r="G12" s="9" t="e">
        <f t="shared" si="5"/>
        <v>#DIV/0!</v>
      </c>
      <c r="H12" s="9" t="e">
        <f t="shared" si="6"/>
        <v>#DIV/0!</v>
      </c>
      <c r="I12" s="4" t="e">
        <f>#REF!</f>
        <v>#REF!</v>
      </c>
      <c r="J12" s="4">
        <f t="shared" si="7"/>
        <v>0</v>
      </c>
      <c r="O12">
        <v>0</v>
      </c>
      <c r="P12">
        <f t="shared" si="8"/>
        <v>0</v>
      </c>
      <c r="Q12">
        <f t="shared" si="8"/>
        <v>0</v>
      </c>
      <c r="R12" s="2">
        <v>0</v>
      </c>
    </row>
    <row r="13" spans="1:20" x14ac:dyDescent="0.25">
      <c r="A13" s="4">
        <f t="shared" ref="A13" si="20">N13</f>
        <v>0</v>
      </c>
      <c r="B13" s="4">
        <f t="shared" ref="B13" si="21">Q13</f>
        <v>0</v>
      </c>
      <c r="C13" s="4">
        <f t="shared" ref="C13" si="22">B13*1.2</f>
        <v>0</v>
      </c>
      <c r="D13" s="4">
        <f t="shared" ref="D13" si="23">C13*1.2</f>
        <v>0</v>
      </c>
      <c r="E13" s="5">
        <f t="shared" ref="E13" si="24">R13</f>
        <v>0</v>
      </c>
      <c r="F13" s="9" t="e">
        <f t="shared" ref="F13" si="25">ROUND((E13/B13),0)</f>
        <v>#DIV/0!</v>
      </c>
      <c r="G13" s="9" t="e">
        <f t="shared" ref="G13" si="26">ROUND((E13/C13),0)</f>
        <v>#DIV/0!</v>
      </c>
      <c r="H13" s="9" t="e">
        <f t="shared" ref="H13" si="27">ROUND((E13/D13),0)</f>
        <v>#DIV/0!</v>
      </c>
      <c r="I13" s="4" t="e">
        <f>#REF!</f>
        <v>#REF!</v>
      </c>
      <c r="J13" s="4">
        <f t="shared" ref="J13" si="28">S13</f>
        <v>0</v>
      </c>
      <c r="O13">
        <v>0</v>
      </c>
      <c r="P13">
        <f t="shared" ref="P13" si="29">O13/1.2</f>
        <v>0</v>
      </c>
      <c r="Q13">
        <f t="shared" ref="Q13" si="30">P13/1.2</f>
        <v>0</v>
      </c>
      <c r="R13" s="2">
        <v>0</v>
      </c>
    </row>
    <row r="14" spans="1:20" x14ac:dyDescent="0.25">
      <c r="A14" s="4">
        <f t="shared" si="0"/>
        <v>0</v>
      </c>
      <c r="B14" s="4">
        <f t="shared" si="1"/>
        <v>0</v>
      </c>
      <c r="C14" s="4">
        <f t="shared" si="19"/>
        <v>0</v>
      </c>
      <c r="D14" s="4">
        <f t="shared" si="2"/>
        <v>0</v>
      </c>
      <c r="E14" s="5">
        <f t="shared" si="3"/>
        <v>0</v>
      </c>
      <c r="F14" s="9" t="e">
        <f t="shared" si="4"/>
        <v>#DIV/0!</v>
      </c>
      <c r="G14" s="9" t="e">
        <f t="shared" si="5"/>
        <v>#DIV/0!</v>
      </c>
      <c r="H14" s="9" t="e">
        <f t="shared" si="6"/>
        <v>#DIV/0!</v>
      </c>
      <c r="I14" s="4" t="e">
        <f>#REF!</f>
        <v>#REF!</v>
      </c>
      <c r="J14" s="4">
        <f t="shared" si="7"/>
        <v>0</v>
      </c>
      <c r="O14">
        <v>0</v>
      </c>
      <c r="P14">
        <f t="shared" si="8"/>
        <v>0</v>
      </c>
      <c r="Q14">
        <f t="shared" si="8"/>
        <v>0</v>
      </c>
      <c r="R14" s="2">
        <v>0</v>
      </c>
    </row>
    <row r="15" spans="1:20" ht="36.75" customHeight="1" x14ac:dyDescent="0.25">
      <c r="A15" s="47" t="s">
        <v>36</v>
      </c>
      <c r="B15" s="47"/>
      <c r="C15" s="47"/>
      <c r="D15" s="47"/>
      <c r="E15" s="47"/>
      <c r="F15" s="47"/>
      <c r="G15" s="47"/>
      <c r="H15" s="47"/>
      <c r="I15" s="47"/>
      <c r="J15" s="47"/>
      <c r="K15" s="47"/>
      <c r="L15" s="47"/>
      <c r="M15" s="47"/>
      <c r="N15" s="47"/>
      <c r="O15" s="47"/>
      <c r="P15" s="47"/>
      <c r="Q15" s="47"/>
      <c r="R15" s="47"/>
    </row>
    <row r="16" spans="1:20" x14ac:dyDescent="0.25">
      <c r="A16" s="4">
        <f t="shared" ref="A16:A28" si="31">N16</f>
        <v>0</v>
      </c>
      <c r="B16" s="4">
        <f t="shared" ref="B16:B28" si="32">Q16</f>
        <v>868</v>
      </c>
      <c r="C16" s="4">
        <f>B16*1.2</f>
        <v>1041.5999999999999</v>
      </c>
      <c r="D16" s="4">
        <f t="shared" ref="D16:D28" si="33">C16*1.2</f>
        <v>1249.9199999999998</v>
      </c>
      <c r="E16" s="5">
        <f t="shared" ref="E16:E28" si="34">R16</f>
        <v>27500000</v>
      </c>
      <c r="F16" s="9">
        <f t="shared" ref="F16:F28" si="35">ROUND((E16/B16),0)</f>
        <v>31682</v>
      </c>
      <c r="G16" s="9">
        <f t="shared" ref="G16:G28" si="36">ROUND((E16/C16),0)</f>
        <v>26402</v>
      </c>
      <c r="H16" s="9">
        <f t="shared" ref="H16:H28" si="37">ROUND((E16/D16),0)</f>
        <v>22001</v>
      </c>
      <c r="I16" s="4" t="e">
        <f>#REF!</f>
        <v>#REF!</v>
      </c>
      <c r="J16" s="4">
        <f t="shared" ref="J16:J28" si="38">S16</f>
        <v>0</v>
      </c>
      <c r="O16">
        <v>0</v>
      </c>
      <c r="P16">
        <f t="shared" ref="P16:Q28" si="39">O16/1.2</f>
        <v>0</v>
      </c>
      <c r="Q16">
        <v>868</v>
      </c>
      <c r="R16" s="2">
        <v>27500000</v>
      </c>
    </row>
    <row r="17" spans="1:24" s="45" customFormat="1" x14ac:dyDescent="0.25">
      <c r="A17" s="43">
        <f t="shared" si="31"/>
        <v>0</v>
      </c>
      <c r="B17" s="43">
        <f t="shared" si="32"/>
        <v>712</v>
      </c>
      <c r="C17" s="43">
        <f t="shared" ref="C17:C28" si="40">B17*1.2</f>
        <v>854.4</v>
      </c>
      <c r="D17" s="43">
        <f t="shared" si="33"/>
        <v>1025.28</v>
      </c>
      <c r="E17" s="44">
        <f t="shared" si="34"/>
        <v>24000000</v>
      </c>
      <c r="F17" s="43">
        <f t="shared" si="35"/>
        <v>33708</v>
      </c>
      <c r="G17" s="43">
        <f t="shared" si="36"/>
        <v>28090</v>
      </c>
      <c r="H17" s="43">
        <f t="shared" si="37"/>
        <v>23408</v>
      </c>
      <c r="I17" s="43" t="e">
        <f>#REF!</f>
        <v>#REF!</v>
      </c>
      <c r="J17" s="43">
        <f t="shared" si="38"/>
        <v>0</v>
      </c>
      <c r="O17" s="45">
        <v>0</v>
      </c>
      <c r="P17" s="45">
        <f t="shared" si="39"/>
        <v>0</v>
      </c>
      <c r="Q17" s="45">
        <v>712</v>
      </c>
      <c r="R17" s="46">
        <v>24000000</v>
      </c>
    </row>
    <row r="18" spans="1:24" x14ac:dyDescent="0.25">
      <c r="A18" s="4">
        <f t="shared" si="31"/>
        <v>0</v>
      </c>
      <c r="B18" s="4">
        <f t="shared" si="32"/>
        <v>868</v>
      </c>
      <c r="C18" s="4">
        <f t="shared" si="40"/>
        <v>1041.5999999999999</v>
      </c>
      <c r="D18" s="4">
        <f t="shared" si="33"/>
        <v>1249.9199999999998</v>
      </c>
      <c r="E18" s="5">
        <f t="shared" si="34"/>
        <v>27500000</v>
      </c>
      <c r="F18" s="9">
        <f t="shared" si="35"/>
        <v>31682</v>
      </c>
      <c r="G18" s="9">
        <f t="shared" si="36"/>
        <v>26402</v>
      </c>
      <c r="H18" s="9">
        <f t="shared" si="37"/>
        <v>22001</v>
      </c>
      <c r="I18" s="4" t="e">
        <f>#REF!</f>
        <v>#REF!</v>
      </c>
      <c r="J18" s="4">
        <f t="shared" si="38"/>
        <v>0</v>
      </c>
      <c r="O18">
        <v>0</v>
      </c>
      <c r="P18">
        <f t="shared" si="39"/>
        <v>0</v>
      </c>
      <c r="Q18">
        <v>868</v>
      </c>
      <c r="R18" s="2">
        <v>27500000</v>
      </c>
    </row>
    <row r="19" spans="1:24" x14ac:dyDescent="0.25">
      <c r="A19" s="4">
        <f t="shared" si="31"/>
        <v>0</v>
      </c>
      <c r="B19" s="4">
        <f t="shared" si="32"/>
        <v>614</v>
      </c>
      <c r="C19" s="4">
        <f t="shared" si="40"/>
        <v>736.8</v>
      </c>
      <c r="D19" s="4">
        <f t="shared" si="33"/>
        <v>884.16</v>
      </c>
      <c r="E19" s="5">
        <f t="shared" si="34"/>
        <v>20100000</v>
      </c>
      <c r="F19" s="9">
        <f t="shared" si="35"/>
        <v>32736</v>
      </c>
      <c r="G19" s="9">
        <f t="shared" si="36"/>
        <v>27280</v>
      </c>
      <c r="H19" s="9">
        <f t="shared" si="37"/>
        <v>22733</v>
      </c>
      <c r="I19" s="4" t="e">
        <f>#REF!</f>
        <v>#REF!</v>
      </c>
      <c r="J19" s="4">
        <f t="shared" si="38"/>
        <v>0</v>
      </c>
      <c r="O19">
        <v>0</v>
      </c>
      <c r="P19">
        <f t="shared" si="39"/>
        <v>0</v>
      </c>
      <c r="Q19">
        <v>614</v>
      </c>
      <c r="R19" s="2">
        <v>20100000</v>
      </c>
    </row>
    <row r="20" spans="1:24" s="45" customFormat="1" x14ac:dyDescent="0.25">
      <c r="A20" s="43">
        <f t="shared" si="31"/>
        <v>0</v>
      </c>
      <c r="B20" s="43">
        <f t="shared" si="32"/>
        <v>716</v>
      </c>
      <c r="C20" s="43">
        <f t="shared" si="40"/>
        <v>859.19999999999993</v>
      </c>
      <c r="D20" s="43">
        <f t="shared" si="33"/>
        <v>1031.04</v>
      </c>
      <c r="E20" s="44">
        <f t="shared" si="34"/>
        <v>24500000</v>
      </c>
      <c r="F20" s="43">
        <f t="shared" si="35"/>
        <v>34218</v>
      </c>
      <c r="G20" s="43">
        <f t="shared" si="36"/>
        <v>28515</v>
      </c>
      <c r="H20" s="43">
        <f t="shared" si="37"/>
        <v>23762</v>
      </c>
      <c r="I20" s="43" t="e">
        <f>#REF!</f>
        <v>#REF!</v>
      </c>
      <c r="J20" s="43">
        <f t="shared" si="38"/>
        <v>0</v>
      </c>
      <c r="O20" s="45">
        <v>0</v>
      </c>
      <c r="P20" s="45">
        <f t="shared" si="39"/>
        <v>0</v>
      </c>
      <c r="Q20" s="45">
        <v>716</v>
      </c>
      <c r="R20" s="46">
        <v>24500000</v>
      </c>
    </row>
    <row r="21" spans="1:24" x14ac:dyDescent="0.25">
      <c r="A21" s="4">
        <f t="shared" si="31"/>
        <v>0</v>
      </c>
      <c r="B21" s="4">
        <f t="shared" si="32"/>
        <v>0</v>
      </c>
      <c r="C21" s="4">
        <f t="shared" si="40"/>
        <v>0</v>
      </c>
      <c r="D21" s="4">
        <f t="shared" si="33"/>
        <v>0</v>
      </c>
      <c r="E21" s="5">
        <f t="shared" si="34"/>
        <v>0</v>
      </c>
      <c r="F21" s="9" t="e">
        <f t="shared" si="35"/>
        <v>#DIV/0!</v>
      </c>
      <c r="G21" s="9" t="e">
        <f t="shared" si="36"/>
        <v>#DIV/0!</v>
      </c>
      <c r="H21" s="9" t="e">
        <f t="shared" si="37"/>
        <v>#DIV/0!</v>
      </c>
      <c r="I21" s="4" t="e">
        <f>#REF!</f>
        <v>#REF!</v>
      </c>
      <c r="J21" s="4">
        <f t="shared" si="38"/>
        <v>0</v>
      </c>
      <c r="O21">
        <v>0</v>
      </c>
      <c r="P21">
        <f t="shared" si="39"/>
        <v>0</v>
      </c>
      <c r="Q21">
        <f t="shared" si="39"/>
        <v>0</v>
      </c>
      <c r="R21" s="2">
        <v>0</v>
      </c>
    </row>
    <row r="22" spans="1:24" x14ac:dyDescent="0.25">
      <c r="A22" s="4">
        <f t="shared" ref="A22:A24" si="41">N22</f>
        <v>0</v>
      </c>
      <c r="B22" s="4">
        <f t="shared" ref="B22:B24" si="42">Q22</f>
        <v>0</v>
      </c>
      <c r="C22" s="4">
        <f t="shared" ref="C22:C24" si="43">B22*1.2</f>
        <v>0</v>
      </c>
      <c r="D22" s="4">
        <f t="shared" ref="D22:D24" si="44">C22*1.2</f>
        <v>0</v>
      </c>
      <c r="E22" s="5">
        <f t="shared" ref="E22:E24" si="45">R22</f>
        <v>0</v>
      </c>
      <c r="F22" s="9" t="e">
        <f t="shared" ref="F22:F24" si="46">ROUND((E22/B22),0)</f>
        <v>#DIV/0!</v>
      </c>
      <c r="G22" s="9" t="e">
        <f t="shared" ref="G22:G24" si="47">ROUND((E22/C22),0)</f>
        <v>#DIV/0!</v>
      </c>
      <c r="H22" s="9" t="e">
        <f t="shared" ref="H22:H24" si="48">ROUND((E22/D22),0)</f>
        <v>#DIV/0!</v>
      </c>
      <c r="I22" s="4" t="e">
        <f>#REF!</f>
        <v>#REF!</v>
      </c>
      <c r="J22" s="4">
        <f t="shared" ref="J22:J24" si="49">S22</f>
        <v>0</v>
      </c>
      <c r="O22">
        <v>0</v>
      </c>
      <c r="P22">
        <f t="shared" ref="P22:P24" si="50">O22/1.2</f>
        <v>0</v>
      </c>
      <c r="Q22">
        <f t="shared" ref="Q22:Q24" si="51">P22/1.2</f>
        <v>0</v>
      </c>
      <c r="R22" s="2">
        <v>0</v>
      </c>
    </row>
    <row r="23" spans="1:24" x14ac:dyDescent="0.25">
      <c r="A23" s="4">
        <f t="shared" si="41"/>
        <v>0</v>
      </c>
      <c r="B23" s="4">
        <f t="shared" si="42"/>
        <v>0</v>
      </c>
      <c r="C23" s="4">
        <f t="shared" si="43"/>
        <v>0</v>
      </c>
      <c r="D23" s="4">
        <f t="shared" si="44"/>
        <v>0</v>
      </c>
      <c r="E23" s="5">
        <f t="shared" si="45"/>
        <v>0</v>
      </c>
      <c r="F23" s="9" t="e">
        <f t="shared" si="46"/>
        <v>#DIV/0!</v>
      </c>
      <c r="G23" s="9" t="e">
        <f t="shared" si="47"/>
        <v>#DIV/0!</v>
      </c>
      <c r="H23" s="9" t="e">
        <f t="shared" si="48"/>
        <v>#DIV/0!</v>
      </c>
      <c r="I23" s="4" t="e">
        <f>#REF!</f>
        <v>#REF!</v>
      </c>
      <c r="J23" s="4">
        <f t="shared" si="49"/>
        <v>0</v>
      </c>
      <c r="O23">
        <v>0</v>
      </c>
      <c r="P23">
        <f t="shared" si="50"/>
        <v>0</v>
      </c>
      <c r="Q23">
        <f t="shared" si="51"/>
        <v>0</v>
      </c>
      <c r="R23" s="2">
        <v>0</v>
      </c>
    </row>
    <row r="24" spans="1:24" x14ac:dyDescent="0.25">
      <c r="A24" s="4">
        <f t="shared" si="41"/>
        <v>0</v>
      </c>
      <c r="B24" s="4">
        <f t="shared" si="42"/>
        <v>0</v>
      </c>
      <c r="C24" s="4">
        <f t="shared" si="43"/>
        <v>0</v>
      </c>
      <c r="D24" s="4">
        <f t="shared" si="44"/>
        <v>0</v>
      </c>
      <c r="E24" s="5">
        <f t="shared" si="45"/>
        <v>0</v>
      </c>
      <c r="F24" s="9" t="e">
        <f t="shared" si="46"/>
        <v>#DIV/0!</v>
      </c>
      <c r="G24" s="9" t="e">
        <f t="shared" si="47"/>
        <v>#DIV/0!</v>
      </c>
      <c r="H24" s="9" t="e">
        <f t="shared" si="48"/>
        <v>#DIV/0!</v>
      </c>
      <c r="I24" s="4" t="e">
        <f>#REF!</f>
        <v>#REF!</v>
      </c>
      <c r="J24" s="4">
        <f t="shared" si="49"/>
        <v>0</v>
      </c>
      <c r="O24">
        <v>0</v>
      </c>
      <c r="P24">
        <f t="shared" si="50"/>
        <v>0</v>
      </c>
      <c r="Q24">
        <f t="shared" si="51"/>
        <v>0</v>
      </c>
      <c r="R24" s="2">
        <v>0</v>
      </c>
    </row>
    <row r="25" spans="1:24" x14ac:dyDescent="0.25">
      <c r="A25" s="4">
        <f t="shared" si="31"/>
        <v>0</v>
      </c>
      <c r="B25" s="4">
        <f t="shared" si="32"/>
        <v>0</v>
      </c>
      <c r="C25" s="4">
        <f t="shared" si="40"/>
        <v>0</v>
      </c>
      <c r="D25" s="4">
        <f t="shared" si="33"/>
        <v>0</v>
      </c>
      <c r="E25" s="5">
        <f t="shared" si="34"/>
        <v>0</v>
      </c>
      <c r="F25" s="9" t="e">
        <f t="shared" si="35"/>
        <v>#DIV/0!</v>
      </c>
      <c r="G25" s="9" t="e">
        <f t="shared" si="36"/>
        <v>#DIV/0!</v>
      </c>
      <c r="H25" s="9" t="e">
        <f t="shared" si="37"/>
        <v>#DIV/0!</v>
      </c>
      <c r="I25" s="4" t="e">
        <f>#REF!</f>
        <v>#REF!</v>
      </c>
      <c r="J25" s="4">
        <f t="shared" si="38"/>
        <v>0</v>
      </c>
      <c r="O25">
        <v>0</v>
      </c>
      <c r="P25">
        <f t="shared" si="39"/>
        <v>0</v>
      </c>
      <c r="Q25">
        <f t="shared" si="39"/>
        <v>0</v>
      </c>
      <c r="R25" s="2">
        <v>0</v>
      </c>
    </row>
    <row r="26" spans="1:24" x14ac:dyDescent="0.25">
      <c r="A26" s="4">
        <f t="shared" si="31"/>
        <v>0</v>
      </c>
      <c r="B26" s="4">
        <f t="shared" si="32"/>
        <v>0</v>
      </c>
      <c r="C26" s="4">
        <f t="shared" si="40"/>
        <v>0</v>
      </c>
      <c r="D26" s="4">
        <f t="shared" si="33"/>
        <v>0</v>
      </c>
      <c r="E26" s="5">
        <f t="shared" si="34"/>
        <v>0</v>
      </c>
      <c r="F26" s="9" t="e">
        <f t="shared" si="35"/>
        <v>#DIV/0!</v>
      </c>
      <c r="G26" s="9" t="e">
        <f t="shared" si="36"/>
        <v>#DIV/0!</v>
      </c>
      <c r="H26" s="9" t="e">
        <f t="shared" si="37"/>
        <v>#DIV/0!</v>
      </c>
      <c r="I26" s="4" t="e">
        <f>#REF!</f>
        <v>#REF!</v>
      </c>
      <c r="J26" s="4">
        <f t="shared" si="38"/>
        <v>0</v>
      </c>
      <c r="O26">
        <v>0</v>
      </c>
      <c r="P26">
        <f t="shared" si="39"/>
        <v>0</v>
      </c>
      <c r="Q26">
        <f t="shared" si="39"/>
        <v>0</v>
      </c>
      <c r="R26" s="2">
        <v>0</v>
      </c>
    </row>
    <row r="27" spans="1:24" x14ac:dyDescent="0.25">
      <c r="A27" s="4">
        <f t="shared" si="31"/>
        <v>0</v>
      </c>
      <c r="B27" s="4">
        <f t="shared" si="32"/>
        <v>0</v>
      </c>
      <c r="C27" s="4">
        <f t="shared" si="40"/>
        <v>0</v>
      </c>
      <c r="D27" s="4">
        <f t="shared" si="33"/>
        <v>0</v>
      </c>
      <c r="E27" s="5">
        <f t="shared" si="34"/>
        <v>0</v>
      </c>
      <c r="F27" s="9" t="e">
        <f t="shared" si="35"/>
        <v>#DIV/0!</v>
      </c>
      <c r="G27" s="9" t="e">
        <f t="shared" si="36"/>
        <v>#DIV/0!</v>
      </c>
      <c r="H27" s="9" t="e">
        <f t="shared" si="37"/>
        <v>#DIV/0!</v>
      </c>
      <c r="I27" s="4" t="e">
        <f>#REF!</f>
        <v>#REF!</v>
      </c>
      <c r="J27" s="4">
        <f t="shared" si="38"/>
        <v>0</v>
      </c>
      <c r="O27">
        <v>0</v>
      </c>
      <c r="P27">
        <f t="shared" si="39"/>
        <v>0</v>
      </c>
      <c r="Q27">
        <f t="shared" si="39"/>
        <v>0</v>
      </c>
      <c r="R27" s="2">
        <v>0</v>
      </c>
    </row>
    <row r="28" spans="1:24" x14ac:dyDescent="0.25">
      <c r="A28" s="4">
        <f t="shared" si="31"/>
        <v>0</v>
      </c>
      <c r="B28" s="4">
        <f t="shared" si="32"/>
        <v>0</v>
      </c>
      <c r="C28" s="4">
        <f t="shared" si="40"/>
        <v>0</v>
      </c>
      <c r="D28" s="4">
        <f t="shared" si="33"/>
        <v>0</v>
      </c>
      <c r="E28" s="5">
        <f t="shared" si="34"/>
        <v>0</v>
      </c>
      <c r="F28" s="9" t="e">
        <f t="shared" si="35"/>
        <v>#DIV/0!</v>
      </c>
      <c r="G28" s="9" t="e">
        <f t="shared" si="36"/>
        <v>#DIV/0!</v>
      </c>
      <c r="H28" s="9" t="e">
        <f t="shared" si="37"/>
        <v>#DIV/0!</v>
      </c>
      <c r="I28" s="4" t="e">
        <f>#REF!</f>
        <v>#REF!</v>
      </c>
      <c r="J28" s="4">
        <f t="shared" si="38"/>
        <v>0</v>
      </c>
      <c r="O28">
        <v>0</v>
      </c>
      <c r="P28">
        <f t="shared" si="39"/>
        <v>0</v>
      </c>
      <c r="Q28">
        <f t="shared" si="39"/>
        <v>0</v>
      </c>
      <c r="R28" s="2">
        <v>0</v>
      </c>
    </row>
    <row r="29" spans="1:24" ht="15.75" x14ac:dyDescent="0.25">
      <c r="U29" s="17" t="s">
        <v>13</v>
      </c>
      <c r="V29" s="18"/>
      <c r="W29" s="19">
        <v>32000</v>
      </c>
      <c r="X29" s="20" t="s">
        <v>38</v>
      </c>
    </row>
    <row r="30" spans="1:24" ht="38.25" customHeight="1" x14ac:dyDescent="0.25">
      <c r="S30" s="10"/>
      <c r="T30" s="10"/>
      <c r="U30" s="21" t="s">
        <v>14</v>
      </c>
      <c r="V30" s="18"/>
      <c r="W30" s="19">
        <v>3000</v>
      </c>
      <c r="X30" s="22"/>
    </row>
    <row r="31" spans="1:24" ht="15.75" x14ac:dyDescent="0.25">
      <c r="S31" s="10"/>
      <c r="T31" s="10"/>
      <c r="U31" s="17" t="s">
        <v>15</v>
      </c>
      <c r="V31" s="18"/>
      <c r="W31" s="19">
        <f>W29-W30</f>
        <v>29000</v>
      </c>
      <c r="X31" s="22"/>
    </row>
    <row r="32" spans="1:24" ht="15.75" x14ac:dyDescent="0.25">
      <c r="E32" t="s">
        <v>39</v>
      </c>
      <c r="F32" s="7">
        <v>58.9</v>
      </c>
      <c r="G32" s="6"/>
      <c r="H32" s="6"/>
      <c r="S32" s="10"/>
      <c r="T32" s="10"/>
      <c r="U32" s="17" t="s">
        <v>16</v>
      </c>
      <c r="V32" s="18"/>
      <c r="W32" s="19">
        <f>W30</f>
        <v>3000</v>
      </c>
      <c r="X32" s="22"/>
    </row>
    <row r="33" spans="6:27" ht="15.75" x14ac:dyDescent="0.25">
      <c r="F33" s="7">
        <v>0.93</v>
      </c>
      <c r="S33" s="10"/>
      <c r="T33" s="10"/>
      <c r="U33" s="17" t="s">
        <v>17</v>
      </c>
      <c r="V33" s="23"/>
      <c r="W33" s="24">
        <f>X33-X34</f>
        <v>-4</v>
      </c>
      <c r="X33" s="25">
        <v>2024</v>
      </c>
    </row>
    <row r="34" spans="6:27" ht="15.75" x14ac:dyDescent="0.25">
      <c r="F34" s="7">
        <f>SUM(F32:F33)</f>
        <v>59.83</v>
      </c>
      <c r="G34">
        <f>F34*10.764</f>
        <v>644.01011999999992</v>
      </c>
      <c r="S34" s="10"/>
      <c r="T34" s="10"/>
      <c r="U34" s="17" t="s">
        <v>18</v>
      </c>
      <c r="V34" s="23"/>
      <c r="W34" s="24">
        <f>W35-W33</f>
        <v>64</v>
      </c>
      <c r="X34" s="41">
        <v>2028</v>
      </c>
    </row>
    <row r="35" spans="6:27" ht="15.75" x14ac:dyDescent="0.25">
      <c r="S35" s="10"/>
      <c r="T35" s="10"/>
      <c r="U35" s="17" t="s">
        <v>19</v>
      </c>
      <c r="V35" s="23"/>
      <c r="W35" s="24">
        <v>60</v>
      </c>
      <c r="X35" s="24"/>
    </row>
    <row r="36" spans="6:27" ht="39" customHeight="1" x14ac:dyDescent="0.25">
      <c r="P36" s="48" t="s">
        <v>41</v>
      </c>
      <c r="Q36" s="48"/>
      <c r="R36" s="48"/>
      <c r="S36" s="48"/>
      <c r="T36" s="49"/>
      <c r="U36" s="21" t="s">
        <v>20</v>
      </c>
      <c r="V36" s="23"/>
      <c r="W36" s="24">
        <f>90*W33/W35</f>
        <v>-6</v>
      </c>
      <c r="X36" s="24"/>
    </row>
    <row r="37" spans="6:27" ht="15.75" x14ac:dyDescent="0.25">
      <c r="U37" s="17"/>
      <c r="V37" s="26"/>
      <c r="W37" s="27">
        <v>0</v>
      </c>
      <c r="X37" s="27"/>
    </row>
    <row r="38" spans="6:27" ht="15.75" x14ac:dyDescent="0.25">
      <c r="P38" s="14" t="s">
        <v>30</v>
      </c>
      <c r="Q38" s="14" t="s">
        <v>31</v>
      </c>
      <c r="R38" s="14" t="s">
        <v>32</v>
      </c>
      <c r="S38" s="14" t="s">
        <v>33</v>
      </c>
      <c r="T38" s="12"/>
      <c r="U38" s="17" t="s">
        <v>21</v>
      </c>
      <c r="V38" s="18"/>
      <c r="W38" s="19">
        <f>W32*W37</f>
        <v>0</v>
      </c>
      <c r="X38" s="22"/>
    </row>
    <row r="39" spans="6:27" ht="15.75" x14ac:dyDescent="0.25">
      <c r="Q39">
        <f>N27</f>
        <v>0</v>
      </c>
      <c r="R39" s="15">
        <f>N25</f>
        <v>0</v>
      </c>
      <c r="S39" s="15">
        <f>R39*Q39</f>
        <v>0</v>
      </c>
      <c r="U39" s="17" t="s">
        <v>22</v>
      </c>
      <c r="V39" s="18"/>
      <c r="W39" s="19">
        <f>W32-W38</f>
        <v>3000</v>
      </c>
      <c r="X39" s="22"/>
    </row>
    <row r="40" spans="6:27" ht="15.75" x14ac:dyDescent="0.25">
      <c r="R40" s="6" t="s">
        <v>33</v>
      </c>
      <c r="S40" s="16">
        <f>SUM(S39:S39)</f>
        <v>0</v>
      </c>
      <c r="U40" s="17" t="s">
        <v>15</v>
      </c>
      <c r="V40" s="18"/>
      <c r="W40" s="19">
        <f>W31</f>
        <v>29000</v>
      </c>
      <c r="X40" s="22"/>
    </row>
    <row r="41" spans="6:27" ht="15.75" x14ac:dyDescent="0.25">
      <c r="R41" s="6" t="s">
        <v>24</v>
      </c>
      <c r="S41" s="16">
        <f>S40*90%</f>
        <v>0</v>
      </c>
      <c r="U41" s="23"/>
      <c r="V41" s="18"/>
      <c r="W41" s="19"/>
      <c r="X41" s="22"/>
    </row>
    <row r="42" spans="6:27" ht="15.75" x14ac:dyDescent="0.25">
      <c r="R42" s="6" t="s">
        <v>34</v>
      </c>
      <c r="S42" s="16">
        <f>S40*80%</f>
        <v>0</v>
      </c>
      <c r="U42" s="28" t="s">
        <v>23</v>
      </c>
      <c r="V42" s="29"/>
      <c r="W42" s="20">
        <f>W40+W39</f>
        <v>32000</v>
      </c>
      <c r="X42" s="22"/>
    </row>
    <row r="43" spans="6:27" ht="15.75" x14ac:dyDescent="0.25">
      <c r="S43" s="10"/>
      <c r="T43" s="10"/>
      <c r="U43" s="23"/>
      <c r="V43" s="23"/>
      <c r="W43" s="24"/>
      <c r="X43" s="24"/>
    </row>
    <row r="44" spans="6:27" ht="15.75" x14ac:dyDescent="0.25">
      <c r="S44" s="10"/>
      <c r="T44" s="10"/>
      <c r="U44" s="28" t="s">
        <v>37</v>
      </c>
      <c r="V44" s="30"/>
      <c r="W44" s="25">
        <v>644</v>
      </c>
      <c r="X44" s="24"/>
    </row>
    <row r="45" spans="6:27" ht="15.75" x14ac:dyDescent="0.25">
      <c r="P45" s="13" t="s">
        <v>29</v>
      </c>
      <c r="S45" s="10"/>
      <c r="T45" s="11"/>
      <c r="U45" s="17" t="s">
        <v>40</v>
      </c>
      <c r="V45" s="31"/>
      <c r="W45" s="32">
        <f>W42*W44+X46</f>
        <v>20608000</v>
      </c>
      <c r="X45" s="33"/>
      <c r="Y45" s="15"/>
      <c r="AA45" s="42"/>
    </row>
    <row r="46" spans="6:27" ht="15.75" x14ac:dyDescent="0.25">
      <c r="S46" s="11"/>
      <c r="T46" s="10"/>
      <c r="U46" s="17" t="s">
        <v>24</v>
      </c>
      <c r="V46" s="23"/>
      <c r="W46" s="34">
        <f>W45*0.98</f>
        <v>20195840</v>
      </c>
      <c r="X46" s="35"/>
      <c r="Y46" s="15"/>
    </row>
    <row r="47" spans="6:27" ht="15.75" x14ac:dyDescent="0.25">
      <c r="S47" s="10"/>
      <c r="T47" s="10"/>
      <c r="U47" s="17" t="s">
        <v>25</v>
      </c>
      <c r="V47" s="23"/>
      <c r="W47" s="34">
        <f>W45*0.8</f>
        <v>16486400</v>
      </c>
      <c r="X47" s="34"/>
      <c r="Y47" s="15"/>
    </row>
    <row r="48" spans="6:27" ht="15.75" x14ac:dyDescent="0.25">
      <c r="O48" s="10"/>
      <c r="P48" s="10"/>
      <c r="Q48" s="10"/>
      <c r="R48" s="10"/>
      <c r="S48" s="10"/>
      <c r="T48" s="10"/>
      <c r="U48" s="17"/>
      <c r="V48" s="23"/>
      <c r="W48" s="36"/>
      <c r="X48" s="24"/>
    </row>
    <row r="49" spans="21:24" ht="15.75" x14ac:dyDescent="0.25">
      <c r="U49" s="37" t="s">
        <v>26</v>
      </c>
      <c r="V49" s="38"/>
      <c r="W49" s="39">
        <f>W30*W44</f>
        <v>1932000</v>
      </c>
      <c r="X49" s="39"/>
    </row>
    <row r="50" spans="21:24" ht="15.75" x14ac:dyDescent="0.25">
      <c r="U50" s="17" t="s">
        <v>27</v>
      </c>
      <c r="V50" s="23"/>
      <c r="W50" s="36"/>
      <c r="X50" s="36"/>
    </row>
    <row r="51" spans="21:24" ht="15.75" x14ac:dyDescent="0.25">
      <c r="U51" s="40" t="s">
        <v>28</v>
      </c>
      <c r="V51" s="36"/>
      <c r="W51" s="34">
        <f>W45*0.025/12</f>
        <v>42933.333333333336</v>
      </c>
      <c r="X51" s="34"/>
    </row>
  </sheetData>
  <mergeCells count="3">
    <mergeCell ref="A15:R15"/>
    <mergeCell ref="A2:R2"/>
    <mergeCell ref="P36:T36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86A472-503A-43B8-9E75-C383501B803F}">
  <dimension ref="T14:T17"/>
  <sheetViews>
    <sheetView workbookViewId="0">
      <selection activeCell="T14" sqref="T14:T17"/>
    </sheetView>
  </sheetViews>
  <sheetFormatPr defaultRowHeight="15" x14ac:dyDescent="0.25"/>
  <cols>
    <col min="20" max="20" width="19.140625" customWidth="1"/>
  </cols>
  <sheetData>
    <row r="14" spans="20:20" x14ac:dyDescent="0.25">
      <c r="T14">
        <v>16852604</v>
      </c>
    </row>
    <row r="15" spans="20:20" x14ac:dyDescent="0.25">
      <c r="T15">
        <v>1011200</v>
      </c>
    </row>
    <row r="16" spans="20:20" x14ac:dyDescent="0.25">
      <c r="T16">
        <v>30000</v>
      </c>
    </row>
    <row r="17" spans="20:20" x14ac:dyDescent="0.25">
      <c r="T17">
        <f>SUM(T14:T16)</f>
        <v>17893804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E33:E44"/>
  <sheetViews>
    <sheetView topLeftCell="A4" zoomScaleNormal="100" workbookViewId="0">
      <selection activeCell="S14" sqref="S14"/>
    </sheetView>
  </sheetViews>
  <sheetFormatPr defaultRowHeight="15" x14ac:dyDescent="0.25"/>
  <sheetData>
    <row r="33" spans="5:5" ht="9" customHeight="1" x14ac:dyDescent="0.25"/>
    <row r="34" spans="5:5" hidden="1" x14ac:dyDescent="0.25"/>
    <row r="44" spans="5:5" x14ac:dyDescent="0.25">
      <c r="E44" s="6"/>
    </row>
  </sheetData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topLeftCell="A6" workbookViewId="0">
      <selection activeCell="B7" sqref="B7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"/>
  <sheetViews>
    <sheetView topLeftCell="A10" zoomScaleNormal="100" workbookViewId="0">
      <selection activeCell="A2" sqref="A2"/>
    </sheetView>
  </sheetViews>
  <sheetFormatPr defaultRowHeight="15" x14ac:dyDescent="0.25"/>
  <sheetData>
    <row r="2" spans="1:1" x14ac:dyDescent="0.25">
      <c r="A2" s="6"/>
    </row>
  </sheetData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8:A19"/>
  <sheetViews>
    <sheetView topLeftCell="A4" zoomScaleNormal="100" workbookViewId="0">
      <selection activeCell="B2" sqref="B2"/>
    </sheetView>
  </sheetViews>
  <sheetFormatPr defaultRowHeight="15" x14ac:dyDescent="0.25"/>
  <sheetData>
    <row r="18" ht="3.75" customHeight="1" x14ac:dyDescent="0.25"/>
    <row r="19" hidden="1" x14ac:dyDescent="0.25"/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topLeftCell="A7" zoomScaleNormal="100" workbookViewId="0">
      <selection activeCell="O23" sqref="O23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topLeftCell="F1" zoomScaleNormal="100" workbookViewId="0">
      <selection activeCell="AA13" sqref="AA13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T18"/>
  <sheetViews>
    <sheetView workbookViewId="0">
      <selection activeCell="U22" sqref="U22"/>
    </sheetView>
  </sheetViews>
  <sheetFormatPr defaultRowHeight="15" x14ac:dyDescent="0.25"/>
  <cols>
    <col min="20" max="20" width="14.42578125" customWidth="1"/>
  </cols>
  <sheetData>
    <row r="1" spans="1:20" x14ac:dyDescent="0.25">
      <c r="A1" s="6"/>
    </row>
    <row r="15" spans="1:20" x14ac:dyDescent="0.25">
      <c r="T15">
        <v>15958710</v>
      </c>
    </row>
    <row r="16" spans="1:20" x14ac:dyDescent="0.25">
      <c r="T16">
        <v>798000</v>
      </c>
    </row>
    <row r="17" spans="20:20" x14ac:dyDescent="0.25">
      <c r="T17">
        <v>30000</v>
      </c>
    </row>
    <row r="18" spans="20:20" x14ac:dyDescent="0.25">
      <c r="T18">
        <f>SUM(T15:T17)</f>
        <v>16786710</v>
      </c>
    </row>
  </sheetData>
  <pageMargins left="0.7" right="0.7" top="0.75" bottom="0.75" header="0.3" footer="0.3"/>
  <pageSetup paperSize="9" orientation="portrait" horizontalDpi="0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zoomScaleNormal="100" workbookViewId="0">
      <selection activeCell="T11" sqref="T11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zoomScaleNormal="100" workbookViewId="0">
      <selection activeCell="B37" sqref="B37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S14:S17"/>
  <sheetViews>
    <sheetView workbookViewId="0">
      <selection activeCell="R21" sqref="R21"/>
    </sheetView>
  </sheetViews>
  <sheetFormatPr defaultRowHeight="15" x14ac:dyDescent="0.25"/>
  <cols>
    <col min="19" max="19" width="21.28515625" customWidth="1"/>
  </cols>
  <sheetData>
    <row r="14" spans="19:19" x14ac:dyDescent="0.25">
      <c r="S14">
        <v>18109927</v>
      </c>
    </row>
    <row r="15" spans="19:19" x14ac:dyDescent="0.25">
      <c r="S15">
        <v>905500</v>
      </c>
    </row>
    <row r="16" spans="19:19" x14ac:dyDescent="0.25">
      <c r="S16">
        <v>30000</v>
      </c>
    </row>
    <row r="17" spans="19:19" x14ac:dyDescent="0.25">
      <c r="S17">
        <f>SUM(S14:S16)</f>
        <v>19045427</v>
      </c>
    </row>
  </sheetData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"/>
  <sheetViews>
    <sheetView workbookViewId="0">
      <selection activeCell="T20" sqref="T20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V15:V18"/>
  <sheetViews>
    <sheetView workbookViewId="0">
      <selection activeCell="W18" sqref="W18"/>
    </sheetView>
  </sheetViews>
  <sheetFormatPr defaultRowHeight="15" x14ac:dyDescent="0.25"/>
  <cols>
    <col min="22" max="22" width="14" customWidth="1"/>
  </cols>
  <sheetData>
    <row r="15" spans="22:22" x14ac:dyDescent="0.25">
      <c r="V15">
        <v>24083516</v>
      </c>
    </row>
    <row r="16" spans="22:22" x14ac:dyDescent="0.25">
      <c r="V16">
        <v>1445100</v>
      </c>
    </row>
    <row r="17" spans="22:22" x14ac:dyDescent="0.25">
      <c r="V17">
        <v>30000</v>
      </c>
    </row>
    <row r="18" spans="22:22" x14ac:dyDescent="0.25">
      <c r="V18">
        <f>SUM(V15:V17)</f>
        <v>25558616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20-20</vt:lpstr>
      <vt:lpstr>Sheet13</vt:lpstr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  <vt:lpstr>Sheet10</vt:lpstr>
      <vt:lpstr>Sheet11</vt:lpstr>
      <vt:lpstr>Sheet12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DESK-108</cp:lastModifiedBy>
  <cp:lastPrinted>2019-11-05T06:14:02Z</cp:lastPrinted>
  <dcterms:created xsi:type="dcterms:W3CDTF">2018-02-17T10:36:41Z</dcterms:created>
  <dcterms:modified xsi:type="dcterms:W3CDTF">2024-09-27T11:22:00Z</dcterms:modified>
</cp:coreProperties>
</file>