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AAB179B-075C-496B-92B9-CCF13426C0E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" i="1" l="1"/>
  <c r="F19" i="1" l="1"/>
  <c r="G18" i="1"/>
  <c r="G19" i="1" s="1"/>
  <c r="G17" i="1"/>
  <c r="F17" i="1"/>
  <c r="H19" i="1" l="1"/>
  <c r="H20" i="1" s="1"/>
  <c r="G9" i="1"/>
  <c r="G12" i="1" s="1"/>
  <c r="G6" i="1"/>
  <c r="G10" i="1" l="1"/>
  <c r="G11" i="1"/>
  <c r="B20" i="1"/>
  <c r="D39" i="1" l="1"/>
  <c r="D38" i="1"/>
  <c r="J4" i="1" l="1"/>
  <c r="J31" i="1"/>
  <c r="J30" i="1"/>
  <c r="E68" i="1"/>
  <c r="E69" i="1" s="1"/>
  <c r="J5" i="1" l="1"/>
  <c r="H28" i="1"/>
  <c r="H27" i="1"/>
  <c r="B8" i="1" l="1"/>
  <c r="J27" i="1" l="1"/>
  <c r="J32" i="1"/>
  <c r="G27" i="1"/>
  <c r="G28" i="1" l="1"/>
  <c r="G29" i="1"/>
  <c r="G30" i="1"/>
  <c r="H30" i="1"/>
  <c r="G31" i="1"/>
  <c r="H31" i="1"/>
  <c r="G32" i="1"/>
  <c r="H32" i="1"/>
  <c r="G33" i="1"/>
  <c r="H33" i="1"/>
  <c r="G35" i="1"/>
  <c r="J35" i="1" s="1"/>
  <c r="G36" i="1"/>
  <c r="H37" i="1"/>
  <c r="H36" i="1" l="1"/>
  <c r="J36" i="1"/>
  <c r="H35" i="1"/>
  <c r="I35" i="1"/>
  <c r="D36" i="1" l="1"/>
  <c r="J28" i="1" l="1"/>
  <c r="K7" i="1" l="1"/>
  <c r="I32" i="1" l="1"/>
  <c r="I31" i="1"/>
  <c r="I33" i="1"/>
  <c r="D37" i="1" l="1"/>
  <c r="I27" i="1"/>
  <c r="I36" i="1" l="1"/>
  <c r="D35" i="1"/>
  <c r="I28" i="1"/>
  <c r="I29" i="1"/>
  <c r="I30" i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s="1"/>
  <c r="L36" i="1"/>
  <c r="L35" i="1"/>
  <c r="B21" i="1"/>
  <c r="B18" i="1" l="1"/>
</calcChain>
</file>

<file path=xl/sharedStrings.xml><?xml version="1.0" encoding="utf-8"?>
<sst xmlns="http://schemas.openxmlformats.org/spreadsheetml/2006/main" count="41" uniqueCount="37">
  <si>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</si>
  <si>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</si>
  <si>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</si>
  <si>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</si>
  <si>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</si>
  <si>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</si>
  <si>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</si>
  <si>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</si>
  <si>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</si>
  <si>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</si>
  <si>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</si>
  <si>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</si>
  <si>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</si>
  <si>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</si>
  <si>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</si>
  <si>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</si>
  <si>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</si>
  <si>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</si>
  <si>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</si>
  <si>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</si>
  <si>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</si>
  <si>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</si>
  <si>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</si>
  <si>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</si>
  <si>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 xml:space="preserve">Value </t>
  </si>
  <si>
    <t>Agreement carpet area</t>
  </si>
  <si>
    <t xml:space="preserve">Flat No. </t>
  </si>
  <si>
    <t>Built up</t>
  </si>
  <si>
    <t>RV</t>
  </si>
  <si>
    <t>DV</t>
  </si>
  <si>
    <t>Measurement Carpet</t>
  </si>
  <si>
    <t>First Floor</t>
  </si>
  <si>
    <t>Built up Area</t>
  </si>
  <si>
    <t>Rate</t>
  </si>
  <si>
    <t>Fair Maret Value</t>
  </si>
  <si>
    <t>Final this value</t>
  </si>
  <si>
    <t>Higher Weighatage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</si>
</sst>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11" fillId="2" borderId="1" xfId="0" applyFont="1" applyFill="1" applyBorder="1"/>
    <xf numFmtId="43" fontId="14" fillId="0" borderId="9" xfId="0" applyNumberFormat="1" applyFont="1" applyBorder="1"/>
    <xf numFmtId="0" fontId="13" fillId="0" borderId="1" xfId="0" applyFont="1" applyBorder="1" applyAlignment="1">
      <alignment horizontal="center"/>
    </xf>
    <xf numFmtId="43" fontId="13" fillId="0" borderId="1" xfId="1" applyFont="1" applyFill="1" applyBorder="1" applyAlignment="1">
      <alignment wrapText="1"/>
    </xf>
    <xf numFmtId="2" fontId="0" fillId="0" borderId="0" xfId="1" applyNumberFormat="1" applyFont="1" applyFill="1"/>
    <xf numFmtId="43" fontId="0" fillId="0" borderId="0" xfId="1" applyFont="1" applyFill="1"/>
    <xf numFmtId="43" fontId="11" fillId="2" borderId="1" xfId="0" applyNumberFormat="1" applyFont="1" applyFill="1" applyBorder="1"/>
    <xf numFmtId="10" fontId="11" fillId="2" borderId="1" xfId="1" applyNumberFormat="1" applyFont="1" applyFill="1" applyBorder="1"/>
    <xf numFmtId="43" fontId="11" fillId="2" borderId="1" xfId="1" applyFont="1" applyFill="1" applyBorder="1"/>
    <xf numFmtId="43" fontId="14" fillId="2" borderId="1" xfId="0" applyNumberFormat="1" applyFont="1" applyFill="1" applyBorder="1"/>
    <xf numFmtId="164" fontId="12" fillId="2" borderId="1" xfId="0" applyNumberFormat="1" applyFont="1" applyFill="1" applyBorder="1"/>
    <xf numFmtId="0" fontId="11" fillId="0" borderId="1" xfId="0" applyFont="1" applyBorder="1" applyAlignment="1"/>
    <xf numFmtId="0" fontId="13" fillId="0" borderId="1" xfId="0" applyFont="1" applyBorder="1" applyAlignment="1">
      <alignment wrapText="1"/>
    </xf>
    <xf numFmtId="43" fontId="13" fillId="0" borderId="1" xfId="1" applyFont="1" applyFill="1" applyBorder="1" applyAlignment="1"/>
    <xf numFmtId="0" fontId="13" fillId="0" borderId="1" xfId="0" applyFont="1" applyBorder="1" applyAlignment="1"/>
    <xf numFmtId="10" fontId="13" fillId="0" borderId="1" xfId="0" applyNumberFormat="1" applyFont="1" applyBorder="1" applyAlignment="1"/>
    <xf numFmtId="0" fontId="12" fillId="0" borderId="1" xfId="0" applyFont="1" applyBorder="1" applyAlignment="1"/>
    <xf numFmtId="43" fontId="12" fillId="0" borderId="1" xfId="0" applyNumberFormat="1" applyFont="1" applyBorder="1" applyAlignment="1"/>
    <xf numFmtId="0" fontId="0" fillId="0" borderId="0" xfId="0" applyBorder="1"/>
    <xf numFmtId="43" fontId="0" fillId="0" borderId="0" xfId="0" applyNumberFormat="1" applyBorder="1"/>
    <xf numFmtId="43" fontId="0" fillId="0" borderId="9" xfId="0" applyNumberFormat="1" applyBorder="1"/>
    <xf numFmtId="164" fontId="0" fillId="0" borderId="9" xfId="1" applyNumberFormat="1" applyFont="1" applyBorder="1"/>
    <xf numFmtId="43" fontId="0" fillId="0" borderId="9" xfId="1" applyFont="1" applyBorder="1"/>
    <xf numFmtId="43" fontId="5" fillId="0" borderId="9" xfId="0" applyNumberFormat="1" applyFont="1" applyBorder="1"/>
    <xf numFmtId="0" fontId="16" fillId="0" borderId="1" xfId="0" applyFont="1" applyBorder="1" applyAlignment="1"/>
    <xf numFmtId="43" fontId="16" fillId="0" borderId="1" xfId="1" applyFont="1" applyFill="1" applyBorder="1" applyAlignment="1"/>
    <xf numFmtId="0" fontId="16" fillId="0" borderId="1" xfId="0" applyFont="1" applyBorder="1" applyAlignment="1">
      <alignment wrapText="1"/>
    </xf>
    <xf numFmtId="10" fontId="16" fillId="0" borderId="1" xfId="0" applyNumberFormat="1" applyFont="1" applyBorder="1" applyAlignment="1"/>
    <xf numFmtId="0" fontId="17" fillId="0" borderId="1" xfId="0" applyFont="1" applyBorder="1" applyAlignment="1"/>
    <xf numFmtId="43" fontId="17" fillId="0" borderId="1" xfId="0" applyNumberFormat="1" applyFont="1" applyBorder="1" applyAlignment="1"/>
    <xf numFmtId="43" fontId="6" fillId="0" borderId="0" xfId="0" applyNumberFormat="1" applyFont="1"/>
    <xf numFmtId="0" fontId="0" fillId="3" borderId="0" xfId="0" applyFill="1"/>
    <xf numFmtId="43" fontId="11" fillId="3" borderId="1" xfId="0" applyNumberFormat="1" applyFont="1" applyFill="1" applyBorder="1"/>
    <xf numFmtId="43" fontId="0" fillId="3" borderId="0" xfId="0" applyNumberFormat="1" applyFill="1"/>
    <xf numFmtId="43" fontId="11" fillId="3" borderId="10" xfId="0" applyNumberFormat="1" applyFont="1" applyFill="1" applyBorder="1"/>
    <xf numFmtId="164" fontId="11" fillId="3" borderId="1" xfId="1" applyNumberFormat="1" applyFont="1" applyFill="1" applyBorder="1"/>
    <xf numFmtId="43" fontId="15" fillId="3" borderId="1" xfId="0" applyNumberFormat="1" applyFont="1" applyFill="1" applyBorder="1"/>
    <xf numFmtId="43" fontId="11" fillId="3" borderId="1" xfId="1" applyFont="1" applyFill="1" applyBorder="1"/>
    <xf numFmtId="43" fontId="14" fillId="3" borderId="1" xfId="0" applyNumberFormat="1" applyFont="1" applyFill="1" applyBorder="1"/>
    <xf numFmtId="43" fontId="18" fillId="3" borderId="9" xfId="1" applyFont="1" applyFill="1" applyBorder="1"/>
    <xf numFmtId="0" fontId="6" fillId="3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476250</xdr:colOff>
      <xdr:row>33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111064-E4CD-4197-B72C-B88E5C1B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01050" cy="64103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371475</xdr:colOff>
      <xdr:row>0</xdr:row>
      <xdr:rowOff>47625</xdr:rowOff>
    </xdr:from>
    <xdr:to>
      <xdr:col>29</xdr:col>
      <xdr:colOff>77435</xdr:colOff>
      <xdr:row>42</xdr:row>
      <xdr:rowOff>58268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AA9215-083B-40FE-8E3B-EFECA7ED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5875" y="47625"/>
          <a:ext cx="8849960" cy="8011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191718</xdr:colOff>
      <xdr:row>43</xdr:row>
      <xdr:rowOff>124906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ACFB9-9E85-455E-AC92-8B5035F79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8726118" cy="774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zoomScaleNormal="100" workbookViewId="0">
      <selection activeCell="J16" sqref="J16"/>
    </sheetView>
  </sheetViews>
  <sheetFormatPr defaultRowHeight="15" x14ac:dyDescent="0.25"/>
  <cols>
    <col min="1" max="1" width="21.7109375" bestFit="1" customWidth="1"/>
    <col min="2" max="2" width="18.140625" style="18" bestFit="1" customWidth="1"/>
    <col min="3" max="3" width="15.5703125" style="18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32"/>
      <c r="C1" s="23"/>
      <c r="F1" s="1"/>
      <c r="G1" s="2"/>
      <c r="H1" s="2"/>
      <c r="I1" s="3"/>
      <c r="L1" s="1"/>
      <c r="M1" s="2"/>
      <c r="N1" s="2"/>
      <c r="O1" s="3"/>
    </row>
    <row r="2" spans="1:15" ht="16.5" x14ac:dyDescent="0.3">
      <c r="A2" s="44" t="s">
        <v>26</v>
      </c>
      <c r="B2" s="45"/>
      <c r="C2" s="45"/>
      <c r="D2" s="35"/>
      <c r="E2" s="18"/>
      <c r="F2" t="s">
        <v>13</v>
      </c>
      <c r="I2" s="5"/>
      <c r="L2" s="4"/>
      <c r="O2" s="5"/>
    </row>
    <row r="3" spans="1:15" ht="16.5" x14ac:dyDescent="0.3">
      <c r="A3" s="57" t="s">
        <v>0</v>
      </c>
      <c r="B3" s="58">
        <v>23000</v>
      </c>
      <c r="C3" s="46"/>
      <c r="D3" s="39"/>
      <c r="E3" s="14"/>
      <c r="F3" s="4">
        <v>1992</v>
      </c>
      <c r="G3" s="6">
        <v>2022</v>
      </c>
      <c r="H3" s="7">
        <f>G3-F3</f>
        <v>30</v>
      </c>
      <c r="I3" s="5"/>
      <c r="J3">
        <v>26620</v>
      </c>
      <c r="L3" s="4"/>
      <c r="M3" s="6"/>
      <c r="N3" s="7"/>
      <c r="O3" s="5"/>
    </row>
    <row r="4" spans="1:15" ht="33" x14ac:dyDescent="0.3">
      <c r="A4" s="59" t="s">
        <v>1</v>
      </c>
      <c r="B4" s="58">
        <v>2600</v>
      </c>
      <c r="C4" s="46"/>
      <c r="D4" s="39"/>
      <c r="E4" s="14"/>
      <c r="F4" s="8" t="s">
        <v>35</v>
      </c>
      <c r="G4" s="6"/>
      <c r="H4" s="7"/>
      <c r="I4" s="5"/>
      <c r="J4">
        <f>J3/100*105</f>
        <v>27951</v>
      </c>
      <c r="L4" s="8"/>
      <c r="M4" s="6"/>
      <c r="N4" s="7"/>
      <c r="O4" s="5"/>
    </row>
    <row r="5" spans="1:15" ht="16.5" x14ac:dyDescent="0.3">
      <c r="A5" s="57" t="s">
        <v>2</v>
      </c>
      <c r="B5" s="58">
        <f>B3-B4</f>
        <v>20400</v>
      </c>
      <c r="C5" s="36"/>
      <c r="D5" s="39"/>
      <c r="F5" s="64" t="s">
        <v>25</v>
      </c>
      <c r="G5" s="65" t="s">
        <v>27</v>
      </c>
      <c r="H5" s="22"/>
      <c r="I5" s="5"/>
      <c r="J5">
        <f>J4/10.764</f>
        <v>2596.711259754738</v>
      </c>
      <c r="L5" s="4"/>
      <c r="M5" s="6"/>
      <c r="N5" s="7"/>
      <c r="O5" s="5"/>
    </row>
    <row r="6" spans="1:15" ht="16.5" x14ac:dyDescent="0.3">
      <c r="A6" s="57" t="s">
        <v>3</v>
      </c>
      <c r="B6" s="58">
        <f>B4</f>
        <v>2600</v>
      </c>
      <c r="C6" s="46"/>
      <c r="D6" s="39"/>
      <c r="E6" s="14"/>
      <c r="F6" s="66"/>
      <c r="G6" s="67">
        <f>25*10.764</f>
        <v>269.09999999999997</v>
      </c>
      <c r="H6" s="22"/>
      <c r="I6" s="34"/>
      <c r="J6" s="19"/>
      <c r="L6" s="4"/>
      <c r="M6" s="6"/>
      <c r="N6" s="7"/>
      <c r="O6" s="5"/>
    </row>
    <row r="7" spans="1:15" ht="16.5" x14ac:dyDescent="0.3">
      <c r="A7" s="57" t="s">
        <v>4</v>
      </c>
      <c r="B7" s="57">
        <v>30</v>
      </c>
      <c r="C7" s="47"/>
      <c r="D7" s="33"/>
      <c r="F7" s="65" t="s">
        <v>32</v>
      </c>
      <c r="G7" s="65">
        <v>269</v>
      </c>
      <c r="H7" s="53"/>
      <c r="I7" s="34"/>
      <c r="J7" s="19"/>
      <c r="K7">
        <f>J7/10.764</f>
        <v>0</v>
      </c>
      <c r="L7" s="4"/>
      <c r="M7" s="9"/>
      <c r="N7" s="10"/>
      <c r="O7" s="5"/>
    </row>
    <row r="8" spans="1:15" ht="16.5" x14ac:dyDescent="0.3">
      <c r="A8" s="57" t="s">
        <v>5</v>
      </c>
      <c r="B8" s="57">
        <f>B9-B7</f>
        <v>30</v>
      </c>
      <c r="C8" s="47"/>
      <c r="D8" s="33"/>
      <c r="F8" s="65" t="s">
        <v>33</v>
      </c>
      <c r="G8" s="68">
        <v>23000</v>
      </c>
      <c r="H8" s="54"/>
      <c r="I8" s="19"/>
      <c r="J8" s="19"/>
      <c r="L8" s="4"/>
      <c r="M8" s="9"/>
      <c r="N8" s="10"/>
      <c r="O8" s="5"/>
    </row>
    <row r="9" spans="1:15" ht="26.25" x14ac:dyDescent="0.4">
      <c r="A9" s="57" t="s">
        <v>6</v>
      </c>
      <c r="B9" s="57">
        <v>60</v>
      </c>
      <c r="C9" s="47"/>
      <c r="D9" s="33"/>
      <c r="F9" s="69" t="s">
        <v>34</v>
      </c>
      <c r="G9" s="70">
        <f>G8*G7</f>
        <v>6187000</v>
      </c>
      <c r="H9" s="72" t="s">
        <v>36</v>
      </c>
      <c r="I9" s="73"/>
      <c r="J9" s="73"/>
      <c r="K9" s="17"/>
      <c r="L9" s="17"/>
      <c r="M9" s="15"/>
      <c r="N9" s="10"/>
      <c r="O9" s="5"/>
    </row>
    <row r="10" spans="1:15" ht="33" x14ac:dyDescent="0.3">
      <c r="A10" s="59" t="s">
        <v>7</v>
      </c>
      <c r="B10" s="57">
        <f>90*B7/B9</f>
        <v>45</v>
      </c>
      <c r="C10" s="47"/>
      <c r="D10" s="33"/>
      <c r="F10" s="65" t="s">
        <v>28</v>
      </c>
      <c r="G10" s="70">
        <f>G9*0.9</f>
        <v>5568300</v>
      </c>
      <c r="H10" s="55"/>
      <c r="I10" s="19"/>
      <c r="J10" s="19"/>
      <c r="K10" s="17"/>
      <c r="L10" s="17"/>
      <c r="M10" s="15"/>
      <c r="N10" s="10"/>
      <c r="O10" s="5"/>
    </row>
    <row r="11" spans="1:15" ht="16.5" x14ac:dyDescent="0.3">
      <c r="A11" s="57"/>
      <c r="B11" s="60">
        <f>B10%</f>
        <v>0.45</v>
      </c>
      <c r="C11" s="48"/>
      <c r="D11" s="40"/>
      <c r="E11" s="37"/>
      <c r="F11" s="65" t="s">
        <v>29</v>
      </c>
      <c r="G11" s="70">
        <f>G9*0.8</f>
        <v>4949600</v>
      </c>
      <c r="H11" s="56"/>
      <c r="I11" s="19"/>
      <c r="J11" s="19"/>
      <c r="K11" s="17"/>
      <c r="L11" s="17"/>
      <c r="M11" s="15"/>
      <c r="N11" s="11"/>
      <c r="O11" s="5"/>
    </row>
    <row r="12" spans="1:15" ht="16.5" x14ac:dyDescent="0.3">
      <c r="A12" s="57" t="s">
        <v>8</v>
      </c>
      <c r="B12" s="58">
        <f>B6*B11</f>
        <v>1170</v>
      </c>
      <c r="C12" s="46"/>
      <c r="D12" s="39"/>
      <c r="E12" s="38"/>
      <c r="F12" s="65" t="s">
        <v>16</v>
      </c>
      <c r="G12" s="71">
        <f>G9*0.025/12</f>
        <v>12889.583333333334</v>
      </c>
      <c r="H12" s="26"/>
      <c r="I12" s="25"/>
      <c r="J12" s="19"/>
      <c r="K12" s="17"/>
      <c r="L12" s="17"/>
      <c r="M12" s="15"/>
      <c r="N12" s="7"/>
      <c r="O12" s="5"/>
    </row>
    <row r="13" spans="1:15" ht="16.5" x14ac:dyDescent="0.3">
      <c r="A13" s="57" t="s">
        <v>9</v>
      </c>
      <c r="B13" s="58">
        <f>B6-B12</f>
        <v>1430</v>
      </c>
      <c r="C13" s="46"/>
      <c r="D13" s="41"/>
      <c r="E13" s="38"/>
      <c r="F13" s="14"/>
      <c r="G13" s="26"/>
      <c r="H13" s="26"/>
      <c r="I13" s="19"/>
      <c r="J13" s="19"/>
      <c r="K13" s="17"/>
      <c r="L13" s="17"/>
      <c r="M13" s="15"/>
      <c r="N13" s="7"/>
      <c r="O13" s="5"/>
    </row>
    <row r="14" spans="1:15" ht="16.5" x14ac:dyDescent="0.3">
      <c r="A14" s="57" t="s">
        <v>2</v>
      </c>
      <c r="B14" s="58">
        <f>B5</f>
        <v>20400</v>
      </c>
      <c r="C14" s="46"/>
      <c r="D14" s="39"/>
      <c r="E14" s="14"/>
      <c r="F14" s="17"/>
      <c r="H14" s="26"/>
      <c r="I14" s="19"/>
      <c r="J14" s="19"/>
      <c r="K14" s="17"/>
      <c r="L14" s="17"/>
      <c r="M14" s="15"/>
      <c r="N14" s="7"/>
      <c r="O14" s="5"/>
    </row>
    <row r="15" spans="1:15" ht="16.5" x14ac:dyDescent="0.3">
      <c r="A15" s="57" t="s">
        <v>10</v>
      </c>
      <c r="B15" s="58">
        <f>B14+B13</f>
        <v>21830</v>
      </c>
      <c r="C15" s="46"/>
      <c r="D15" s="39"/>
      <c r="E15" s="14"/>
      <c r="F15" s="17" t="s">
        <v>30</v>
      </c>
      <c r="G15" s="27" t="s">
        <v>31</v>
      </c>
      <c r="H15" s="26"/>
      <c r="I15" s="17"/>
      <c r="J15" s="17"/>
      <c r="K15" s="17"/>
      <c r="L15" s="17"/>
      <c r="M15" s="15"/>
      <c r="N15" s="7"/>
      <c r="O15" s="5"/>
    </row>
    <row r="16" spans="1:15" ht="16.5" x14ac:dyDescent="0.3">
      <c r="A16" s="61" t="s">
        <v>23</v>
      </c>
      <c r="B16" s="61">
        <v>269</v>
      </c>
      <c r="C16" s="49"/>
      <c r="D16" s="33"/>
      <c r="E16" s="14"/>
      <c r="F16" s="26">
        <v>236</v>
      </c>
      <c r="G16" s="28">
        <v>249</v>
      </c>
      <c r="H16" s="13"/>
      <c r="I16" s="12"/>
      <c r="L16" s="4"/>
      <c r="N16" s="10"/>
      <c r="O16" s="5"/>
    </row>
    <row r="17" spans="1:15" ht="16.5" x14ac:dyDescent="0.3">
      <c r="A17" s="61" t="s">
        <v>24</v>
      </c>
      <c r="B17" s="62">
        <f>B15*B16</f>
        <v>5872270</v>
      </c>
      <c r="C17" s="50"/>
      <c r="D17" s="42"/>
      <c r="E17" s="14"/>
      <c r="F17" s="26">
        <f>F16*1.2</f>
        <v>283.2</v>
      </c>
      <c r="G17" s="26">
        <f>G16*1.2</f>
        <v>298.8</v>
      </c>
      <c r="H17" s="13"/>
      <c r="I17" s="12"/>
      <c r="L17" s="4"/>
      <c r="N17" s="13"/>
      <c r="O17" s="12"/>
    </row>
    <row r="18" spans="1:15" ht="16.5" x14ac:dyDescent="0.3">
      <c r="A18" s="61" t="s">
        <v>28</v>
      </c>
      <c r="B18" s="62">
        <f>B17*0.9</f>
        <v>5285043</v>
      </c>
      <c r="C18" s="50"/>
      <c r="D18" s="42"/>
      <c r="E18" s="14"/>
      <c r="F18" s="26">
        <v>16000</v>
      </c>
      <c r="G18" s="26">
        <f>F18*40%</f>
        <v>6400</v>
      </c>
      <c r="H18" s="13"/>
      <c r="I18" s="12"/>
      <c r="L18" s="51"/>
      <c r="N18" s="13"/>
      <c r="O18" s="52"/>
    </row>
    <row r="19" spans="1:15" ht="16.5" x14ac:dyDescent="0.3">
      <c r="A19" s="61" t="s">
        <v>29</v>
      </c>
      <c r="B19" s="62">
        <f>B17*0.8</f>
        <v>4697816</v>
      </c>
      <c r="C19" s="50"/>
      <c r="D19" s="42"/>
      <c r="E19" s="14"/>
      <c r="F19" s="26">
        <f>F18*F17</f>
        <v>4531200</v>
      </c>
      <c r="G19" s="26">
        <f>G18*G17</f>
        <v>1912320</v>
      </c>
      <c r="H19" s="13">
        <f>F19+G19</f>
        <v>6443520</v>
      </c>
      <c r="I19" s="12"/>
      <c r="L19" s="51"/>
      <c r="N19" s="13"/>
      <c r="O19" s="52"/>
    </row>
    <row r="20" spans="1:15" ht="16.5" x14ac:dyDescent="0.3">
      <c r="A20" s="61" t="s">
        <v>12</v>
      </c>
      <c r="B20" s="62">
        <f>736*B4</f>
        <v>1913600</v>
      </c>
      <c r="C20" s="50"/>
      <c r="D20" s="42"/>
      <c r="E20" s="14"/>
      <c r="F20" s="14"/>
      <c r="G20" s="14"/>
      <c r="H20" s="14">
        <f>H19/269</f>
        <v>23953.605947955391</v>
      </c>
      <c r="I20" s="5"/>
    </row>
    <row r="21" spans="1:15" ht="16.5" x14ac:dyDescent="0.3">
      <c r="A21" s="61" t="s">
        <v>16</v>
      </c>
      <c r="B21" s="62">
        <f>B17*0.03/12</f>
        <v>14680.675000000001</v>
      </c>
      <c r="C21" s="50"/>
      <c r="D21" s="43"/>
      <c r="E21" s="14"/>
    </row>
    <row r="22" spans="1:15" x14ac:dyDescent="0.25">
      <c r="A22" s="19"/>
      <c r="B22" s="63"/>
      <c r="C22" s="24"/>
    </row>
    <row r="23" spans="1:15" x14ac:dyDescent="0.25">
      <c r="B23" s="24"/>
      <c r="C23" s="24"/>
    </row>
    <row r="24" spans="1:15" x14ac:dyDescent="0.25">
      <c r="F24" s="14"/>
    </row>
    <row r="25" spans="1:15" x14ac:dyDescent="0.25">
      <c r="D25" t="s">
        <v>14</v>
      </c>
    </row>
    <row r="26" spans="1:15" x14ac:dyDescent="0.25">
      <c r="B26" s="21" t="s">
        <v>20</v>
      </c>
      <c r="C26" s="21" t="s">
        <v>15</v>
      </c>
      <c r="D26" s="20" t="s">
        <v>21</v>
      </c>
      <c r="E26" s="20"/>
      <c r="F26" s="20" t="s">
        <v>11</v>
      </c>
      <c r="G26" s="20" t="s">
        <v>17</v>
      </c>
      <c r="H26" s="20" t="s">
        <v>18</v>
      </c>
      <c r="I26" s="20" t="s">
        <v>19</v>
      </c>
      <c r="J26" s="20"/>
    </row>
    <row r="27" spans="1:15" ht="17.25" x14ac:dyDescent="0.3">
      <c r="B27" s="21"/>
      <c r="C27" s="21"/>
      <c r="D27" s="20">
        <v>269</v>
      </c>
      <c r="E27" s="20"/>
      <c r="F27" s="20">
        <v>6000000</v>
      </c>
      <c r="G27" s="22" t="e">
        <f t="shared" ref="G27:G33" si="0">F27/C27</f>
        <v>#DIV/0!</v>
      </c>
      <c r="H27" s="22">
        <f>F27/D27</f>
        <v>22304.832713754648</v>
      </c>
      <c r="I27" s="22" t="e">
        <f t="shared" ref="I27:I33" si="1">F27/B27</f>
        <v>#DIV/0!</v>
      </c>
      <c r="J27" s="20" t="e">
        <f>D27/C27</f>
        <v>#DIV/0!</v>
      </c>
      <c r="K27" s="29"/>
    </row>
    <row r="28" spans="1:15" ht="17.25" x14ac:dyDescent="0.3">
      <c r="B28" s="21"/>
      <c r="C28" s="21"/>
      <c r="D28" s="20"/>
      <c r="E28" s="20"/>
      <c r="F28" s="20"/>
      <c r="G28" s="22" t="e">
        <f t="shared" si="0"/>
        <v>#DIV/0!</v>
      </c>
      <c r="H28" s="22" t="e">
        <f>F28/D28</f>
        <v>#DIV/0!</v>
      </c>
      <c r="I28" s="22" t="e">
        <f t="shared" si="1"/>
        <v>#DIV/0!</v>
      </c>
      <c r="J28" s="20" t="e">
        <f>D28/C28</f>
        <v>#DIV/0!</v>
      </c>
      <c r="K28" s="29"/>
    </row>
    <row r="29" spans="1:15" x14ac:dyDescent="0.25">
      <c r="B29" s="21"/>
      <c r="C29" s="21"/>
      <c r="D29" s="20"/>
      <c r="E29" s="20"/>
      <c r="F29" s="22"/>
      <c r="G29" s="22" t="e">
        <f t="shared" si="0"/>
        <v>#DIV/0!</v>
      </c>
      <c r="H29" s="22"/>
      <c r="I29" s="22" t="e">
        <f t="shared" si="1"/>
        <v>#DIV/0!</v>
      </c>
      <c r="J29" s="20"/>
    </row>
    <row r="30" spans="1:15" x14ac:dyDescent="0.25">
      <c r="B30" s="21"/>
      <c r="C30" s="21"/>
      <c r="D30" s="20"/>
      <c r="E30" s="20"/>
      <c r="F30" s="22"/>
      <c r="G30" s="22" t="e">
        <f t="shared" si="0"/>
        <v>#DIV/0!</v>
      </c>
      <c r="H30" s="22" t="e">
        <f t="shared" ref="H30:H33" si="2">F30/D30</f>
        <v>#DIV/0!</v>
      </c>
      <c r="I30" s="22" t="e">
        <f t="shared" si="1"/>
        <v>#DIV/0!</v>
      </c>
      <c r="J30" s="20" t="e">
        <f>D30/C30</f>
        <v>#DIV/0!</v>
      </c>
    </row>
    <row r="31" spans="1:15" x14ac:dyDescent="0.25">
      <c r="C31" s="21"/>
      <c r="D31" s="30"/>
      <c r="F31" s="31"/>
      <c r="G31" s="31" t="e">
        <f t="shared" si="0"/>
        <v>#DIV/0!</v>
      </c>
      <c r="H31" s="22" t="e">
        <f t="shared" si="2"/>
        <v>#DIV/0!</v>
      </c>
      <c r="I31" s="31" t="e">
        <f t="shared" si="1"/>
        <v>#DIV/0!</v>
      </c>
      <c r="J31" s="20" t="e">
        <f>D31/C31</f>
        <v>#DIV/0!</v>
      </c>
    </row>
    <row r="32" spans="1:15" x14ac:dyDescent="0.25">
      <c r="F32" s="31"/>
      <c r="G32" s="31" t="e">
        <f t="shared" si="0"/>
        <v>#DIV/0!</v>
      </c>
      <c r="H32" s="31" t="e">
        <f t="shared" si="2"/>
        <v>#DIV/0!</v>
      </c>
      <c r="I32" s="31" t="e">
        <f t="shared" si="1"/>
        <v>#DIV/0!</v>
      </c>
      <c r="J32" t="e">
        <f>B32/C32</f>
        <v>#DIV/0!</v>
      </c>
    </row>
    <row r="33" spans="1:12" x14ac:dyDescent="0.25">
      <c r="F33" s="30"/>
      <c r="G33" s="31" t="e">
        <f t="shared" si="0"/>
        <v>#DIV/0!</v>
      </c>
      <c r="H33" s="31" t="e">
        <f t="shared" si="2"/>
        <v>#DIV/0!</v>
      </c>
      <c r="I33" s="31" t="e">
        <f t="shared" si="1"/>
        <v>#DIV/0!</v>
      </c>
    </row>
    <row r="34" spans="1:12" x14ac:dyDescent="0.25">
      <c r="B34" s="18" t="s">
        <v>22</v>
      </c>
    </row>
    <row r="35" spans="1:12" x14ac:dyDescent="0.25">
      <c r="B35" s="18">
        <v>269</v>
      </c>
      <c r="C35" s="18">
        <v>6000000</v>
      </c>
      <c r="D35">
        <f>C35/B35</f>
        <v>22304.832713754648</v>
      </c>
      <c r="E35">
        <v>1137000</v>
      </c>
      <c r="F35">
        <v>30000</v>
      </c>
      <c r="G35">
        <f>F35+E35+C35</f>
        <v>7167000</v>
      </c>
      <c r="H35">
        <f>G35/B35</f>
        <v>26643.122676579926</v>
      </c>
      <c r="I35" s="14" t="e">
        <f>G35/#REF!</f>
        <v>#REF!</v>
      </c>
      <c r="J35" t="e">
        <f>G35/A35</f>
        <v>#DIV/0!</v>
      </c>
      <c r="L35" s="14">
        <f>B15/D35</f>
        <v>0.97871166666666665</v>
      </c>
    </row>
    <row r="36" spans="1:12" x14ac:dyDescent="0.25">
      <c r="B36" s="18">
        <v>269</v>
      </c>
      <c r="C36" s="18">
        <v>4900000</v>
      </c>
      <c r="D36">
        <f>C36/B36</f>
        <v>18215.613382899628</v>
      </c>
      <c r="E36">
        <v>287800</v>
      </c>
      <c r="F36">
        <v>30000</v>
      </c>
      <c r="G36">
        <f>F36+E36+C36</f>
        <v>5217800</v>
      </c>
      <c r="H36">
        <f>G36/B36</f>
        <v>19397.026022304832</v>
      </c>
      <c r="I36" s="14" t="e">
        <f>G36/#REF!</f>
        <v>#REF!</v>
      </c>
      <c r="J36" t="e">
        <f>G36/A36</f>
        <v>#DIV/0!</v>
      </c>
      <c r="L36" s="14">
        <f>B15/D36</f>
        <v>1.1984224489795918</v>
      </c>
    </row>
    <row r="37" spans="1:12" x14ac:dyDescent="0.25">
      <c r="B37" s="18">
        <v>269</v>
      </c>
      <c r="C37" s="18">
        <v>4500000</v>
      </c>
      <c r="D37">
        <f>C37/B37</f>
        <v>16728.624535315987</v>
      </c>
      <c r="H37">
        <f>G37/B37</f>
        <v>0</v>
      </c>
      <c r="L37" s="14">
        <f>G8/D38</f>
        <v>1.2398797595190381</v>
      </c>
    </row>
    <row r="38" spans="1:12" ht="15.75" x14ac:dyDescent="0.25">
      <c r="A38" s="16"/>
      <c r="B38" s="18">
        <v>269</v>
      </c>
      <c r="C38" s="18">
        <v>4990000</v>
      </c>
      <c r="D38">
        <f>C38/B38</f>
        <v>18550.185873605948</v>
      </c>
    </row>
    <row r="39" spans="1:12" ht="15.75" x14ac:dyDescent="0.25">
      <c r="A39" s="16"/>
      <c r="D39" t="e">
        <f>C39/B39</f>
        <v>#DIV/0!</v>
      </c>
    </row>
    <row r="40" spans="1:12" ht="15.75" x14ac:dyDescent="0.25">
      <c r="A40" s="16"/>
    </row>
    <row r="41" spans="1:12" ht="15.75" x14ac:dyDescent="0.25">
      <c r="A41" s="16"/>
    </row>
    <row r="42" spans="1:12" ht="15.75" x14ac:dyDescent="0.25">
      <c r="A42" s="16"/>
    </row>
    <row r="43" spans="1:12" ht="15.75" x14ac:dyDescent="0.25">
      <c r="A43" s="16"/>
    </row>
    <row r="44" spans="1:12" ht="15.75" x14ac:dyDescent="0.25">
      <c r="A44" s="16"/>
    </row>
    <row r="55" spans="4:6" x14ac:dyDescent="0.25">
      <c r="D55">
        <v>36000</v>
      </c>
      <c r="E55">
        <v>5000</v>
      </c>
    </row>
    <row r="56" spans="4:6" x14ac:dyDescent="0.25">
      <c r="E56">
        <v>2000</v>
      </c>
    </row>
    <row r="57" spans="4:6" x14ac:dyDescent="0.25">
      <c r="E57">
        <v>2000</v>
      </c>
    </row>
    <row r="58" spans="4:6" x14ac:dyDescent="0.25">
      <c r="E58">
        <v>3000</v>
      </c>
    </row>
    <row r="59" spans="4:6" x14ac:dyDescent="0.25">
      <c r="E59">
        <v>500</v>
      </c>
    </row>
    <row r="60" spans="4:6" x14ac:dyDescent="0.25">
      <c r="E60">
        <v>2000</v>
      </c>
    </row>
    <row r="61" spans="4:6" x14ac:dyDescent="0.25">
      <c r="E61">
        <v>4000</v>
      </c>
    </row>
    <row r="62" spans="4:6" x14ac:dyDescent="0.25">
      <c r="E62">
        <v>1500</v>
      </c>
    </row>
    <row r="63" spans="4:6" x14ac:dyDescent="0.25">
      <c r="E63">
        <v>1000</v>
      </c>
    </row>
    <row r="64" spans="4:6" x14ac:dyDescent="0.25">
      <c r="D64" s="14"/>
      <c r="E64" s="14">
        <v>1000</v>
      </c>
      <c r="F64" s="14"/>
    </row>
    <row r="65" spans="5:5" x14ac:dyDescent="0.25">
      <c r="E65">
        <v>1500</v>
      </c>
    </row>
    <row r="66" spans="5:5" x14ac:dyDescent="0.25">
      <c r="E66">
        <v>4000</v>
      </c>
    </row>
    <row r="67" spans="5:5" x14ac:dyDescent="0.25">
      <c r="E67">
        <v>4000</v>
      </c>
    </row>
    <row r="68" spans="5:5" x14ac:dyDescent="0.25">
      <c r="E68">
        <f>SUM(E55:E67)</f>
        <v>31500</v>
      </c>
    </row>
    <row r="69" spans="5:5" x14ac:dyDescent="0.25">
      <c r="E69">
        <f>D55-E68</f>
        <v>4500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AF68-BBB9-4A58-B97A-FA902E0FA06C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9C92-972D-4812-86D6-8A5CC8BDB58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C7CE-A8BC-4098-9E72-14EE6A4986F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B3C8-BA55-4592-9B2E-A3272E17567F}">
  <dimension ref="A1"/>
  <sheetViews>
    <sheetView topLeftCell="A1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2024-09-26T06:45:41Z</dcterms:modified>
</cp:coreProperties>
</file>