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Manishkumar Rajaram Pal - PNB\"/>
    </mc:Choice>
  </mc:AlternateContent>
  <xr:revisionPtr revIDLastSave="0" documentId="13_ncr:1_{5B86F7AE-6CD7-4034-89A5-AC192E1AE1F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S20" i="17" l="1"/>
  <c r="V13" i="16"/>
  <c r="T12" i="13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<sst xmlns="http://schemas.openxmlformats.org/spreadsheetml/2006/main" count="49" uniqueCount="43">
  <si>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</si>
  <si>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</si>
  <si>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</si>
  <si>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</si>
  <si>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</si>
  <si>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</si>
  <si>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</si>
  <si>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</si>
  <si>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</si>
  <si>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</si>
  <si>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</si>
  <si>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</si>
  <si>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</si>
  <si>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</si>
  <si>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</si>
  <si>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</si>
  <si>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</si>
  <si>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</si>
  <si>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</si>
  <si>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</si>
  <si>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</si>
  <si>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</si>
  <si>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</si>
  <si>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</si>
  <si>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</si>
  <si>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</si>
  <si>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</si>
  <si>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</si>
  <si>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</si>
  <si>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</si>
  <si>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</si>
  <si>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</si>
  <si>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</si>
  <si>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</si>
  <si>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</si>
  <si>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</si>
  <si>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</si>
  <si>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</si>
  <si>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</si>
  <si>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</si>
  <si>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Punjab National Bank ( Borivali West Branch )  -  Manishkumar Rajaram Pal</t>
  </si>
  <si>
    <t>As per Allottmnt letter</t>
  </si>
  <si>
    <t>CA as per Allottment letter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</si>
</sst>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39</xdr:row>
      <xdr:rowOff>143868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BEA1F4-B965-4703-94D2-0904932A7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1161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17</xdr:col>
      <xdr:colOff>248876</xdr:colOff>
      <xdr:row>34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81DFF3-D43D-4E4F-BFEE-EE452C1FC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8783276" cy="64683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315560</xdr:colOff>
      <xdr:row>34</xdr:row>
      <xdr:rowOff>181851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0144C-CEEC-4994-B4D5-EA3ABDB88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49960" cy="62778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34</xdr:row>
      <xdr:rowOff>162825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1098EC-F861-45E6-B1A5-781CD628F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4493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33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D60E1F-DB72-4BD6-AC32-8BE5405B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6420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47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4056A4-E363-44AA-B063-A0715D81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7916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F4F209-A382-4048-BCB6-F455DFCE8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115507</xdr:colOff>
      <xdr:row>43</xdr:row>
      <xdr:rowOff>77281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EAE15E-3A28-4186-8362-A1C5380E2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49907" cy="7744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48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6DBDB8-756F-4F9F-A69D-2D920573B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7840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A6E729-9FDD-4A42-AE46-0FEAD2BA8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72971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34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46556-E75B-4A1A-875E-331CFA11D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3921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34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6E5836-7622-4E6B-B553-264816608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4683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33</xdr:row>
      <xdr:rowOff>172325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84B6E-4DA0-493D-8028-93A5A300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62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T11" sqref="T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478.33333333333337</v>
      </c>
      <c r="C3" s="4">
        <f>B3*1.2</f>
        <v>574</v>
      </c>
      <c r="D3" s="4">
        <f t="shared" ref="D3:D14" si="2">C3*1.2</f>
        <v>688.8</v>
      </c>
      <c r="E3" s="5">
        <f t="shared" ref="E3:E14" si="3">R3</f>
        <v>5634100</v>
      </c>
      <c r="F3" s="9">
        <f t="shared" ref="F3:F14" si="4">ROUND((E3/B3),0)</f>
        <v>11779</v>
      </c>
      <c r="G3" s="9">
        <f t="shared" ref="G3:G14" si="5">ROUND((E3/C3),0)</f>
        <v>9816</v>
      </c>
      <c r="H3" s="9">
        <f t="shared" ref="H3:H14" si="6">ROUND((E3/D3),0)</f>
        <v>8180</v>
      </c>
      <c r="I3" s="4" t="e">
        <f>#REF!</f>
        <v>#REF!</v>
      </c>
      <c r="J3" s="4">
        <f t="shared" ref="J3:J14" si="7">S3</f>
        <v>0</v>
      </c>
      <c r="O3">
        <v>0</v>
      </c>
      <c r="P3">
        <v>574</v>
      </c>
      <c r="Q3">
        <f t="shared" ref="P3:Q14" si="8">P3/1.2</f>
        <v>478.33333333333337</v>
      </c>
      <c r="R3" s="2">
        <v>5634100</v>
      </c>
    </row>
    <row r="4" spans="1:20" x14ac:dyDescent="0.25">
      <c r="A4" s="4">
        <f t="shared" ref="A4:A9" si="9">N4</f>
        <v>0</v>
      </c>
      <c r="B4" s="4">
        <f t="shared" ref="B4:B9" si="10">Q4</f>
        <v>427</v>
      </c>
      <c r="C4" s="4">
        <f t="shared" ref="C4:C9" si="11">B4*1.2</f>
        <v>512.4</v>
      </c>
      <c r="D4" s="4">
        <f t="shared" ref="D4:D9" si="12">C4*1.2</f>
        <v>614.88</v>
      </c>
      <c r="E4" s="5">
        <f t="shared" ref="E4:E9" si="13">R4</f>
        <v>9310448</v>
      </c>
      <c r="F4" s="9">
        <f t="shared" ref="F4:F9" si="14">ROUND((E4/B4),0)</f>
        <v>21804</v>
      </c>
      <c r="G4" s="9">
        <f t="shared" ref="G4:G9" si="15">ROUND((E4/C4),0)</f>
        <v>18170</v>
      </c>
      <c r="H4" s="9">
        <f t="shared" ref="H4:H9" si="16">ROUND((E4/D4),0)</f>
        <v>15142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427</v>
      </c>
      <c r="R4" s="2">
        <v>9310448</v>
      </c>
    </row>
    <row r="5" spans="1:20" x14ac:dyDescent="0.25">
      <c r="A5" s="4">
        <f t="shared" si="9"/>
        <v>0</v>
      </c>
      <c r="B5" s="4">
        <f t="shared" si="10"/>
        <v>427</v>
      </c>
      <c r="C5" s="4">
        <f t="shared" si="11"/>
        <v>512.4</v>
      </c>
      <c r="D5" s="4">
        <f t="shared" si="12"/>
        <v>614.88</v>
      </c>
      <c r="E5" s="5">
        <f t="shared" si="13"/>
        <v>9263112</v>
      </c>
      <c r="F5" s="9">
        <f t="shared" si="14"/>
        <v>21693</v>
      </c>
      <c r="G5" s="9">
        <f t="shared" si="15"/>
        <v>18078</v>
      </c>
      <c r="H5" s="9">
        <f t="shared" si="16"/>
        <v>15065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427</v>
      </c>
      <c r="R5" s="2">
        <v>9263112</v>
      </c>
    </row>
    <row r="6" spans="1:20" x14ac:dyDescent="0.25">
      <c r="A6" s="4">
        <f t="shared" si="9"/>
        <v>0</v>
      </c>
      <c r="B6" s="4">
        <f t="shared" si="10"/>
        <v>432</v>
      </c>
      <c r="C6" s="4">
        <f t="shared" si="11"/>
        <v>518.4</v>
      </c>
      <c r="D6" s="4">
        <f t="shared" si="12"/>
        <v>622.07999999999993</v>
      </c>
      <c r="E6" s="5">
        <f t="shared" si="13"/>
        <v>6991488</v>
      </c>
      <c r="F6" s="9">
        <f t="shared" si="14"/>
        <v>16184</v>
      </c>
      <c r="G6" s="9">
        <f t="shared" si="15"/>
        <v>13487</v>
      </c>
      <c r="H6" s="9">
        <f t="shared" si="16"/>
        <v>11239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432</v>
      </c>
      <c r="R6" s="2">
        <v>6991488</v>
      </c>
    </row>
    <row r="7" spans="1:20" x14ac:dyDescent="0.25">
      <c r="A7" s="4">
        <f t="shared" si="9"/>
        <v>0</v>
      </c>
      <c r="B7" s="4">
        <f t="shared" si="10"/>
        <v>432</v>
      </c>
      <c r="C7" s="4">
        <f t="shared" si="11"/>
        <v>518.4</v>
      </c>
      <c r="D7" s="4">
        <f t="shared" si="12"/>
        <v>622.07999999999993</v>
      </c>
      <c r="E7" s="5">
        <f t="shared" si="13"/>
        <v>6900000</v>
      </c>
      <c r="F7" s="9">
        <f t="shared" si="14"/>
        <v>15972</v>
      </c>
      <c r="G7" s="9">
        <f t="shared" si="15"/>
        <v>13310</v>
      </c>
      <c r="H7" s="9">
        <f t="shared" si="16"/>
        <v>11092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432</v>
      </c>
      <c r="R7" s="2">
        <v>6900000</v>
      </c>
    </row>
    <row r="8" spans="1:20" s="45" customFormat="1" x14ac:dyDescent="0.25">
      <c r="A8" s="43">
        <f t="shared" si="9"/>
        <v>0</v>
      </c>
      <c r="B8" s="43">
        <f t="shared" si="10"/>
        <v>433</v>
      </c>
      <c r="C8" s="43">
        <f t="shared" si="11"/>
        <v>519.6</v>
      </c>
      <c r="D8" s="43">
        <f t="shared" si="12"/>
        <v>623.52</v>
      </c>
      <c r="E8" s="44">
        <f t="shared" si="13"/>
        <v>8500000</v>
      </c>
      <c r="F8" s="43">
        <f t="shared" si="14"/>
        <v>19630</v>
      </c>
      <c r="G8" s="43">
        <f t="shared" si="15"/>
        <v>16359</v>
      </c>
      <c r="H8" s="43">
        <f t="shared" si="16"/>
        <v>13632</v>
      </c>
      <c r="I8" s="43" t="e">
        <f>#REF!</f>
        <v>#REF!</v>
      </c>
      <c r="J8" s="43">
        <f t="shared" si="17"/>
        <v>0</v>
      </c>
      <c r="O8" s="45">
        <v>0</v>
      </c>
      <c r="P8" s="45">
        <f t="shared" si="18"/>
        <v>0</v>
      </c>
      <c r="Q8" s="45">
        <v>433</v>
      </c>
      <c r="R8" s="46">
        <v>8500000</v>
      </c>
    </row>
    <row r="9" spans="1:20" x14ac:dyDescent="0.25">
      <c r="A9" s="4">
        <f t="shared" si="9"/>
        <v>0</v>
      </c>
      <c r="B9" s="4">
        <f t="shared" si="10"/>
        <v>432</v>
      </c>
      <c r="C9" s="4">
        <f t="shared" si="11"/>
        <v>518.4</v>
      </c>
      <c r="D9" s="4">
        <f t="shared" si="12"/>
        <v>622.07999999999993</v>
      </c>
      <c r="E9" s="5">
        <f t="shared" si="13"/>
        <v>6991488</v>
      </c>
      <c r="F9" s="9">
        <f t="shared" si="14"/>
        <v>16184</v>
      </c>
      <c r="G9" s="9">
        <f t="shared" si="15"/>
        <v>13487</v>
      </c>
      <c r="H9" s="9">
        <f t="shared" si="16"/>
        <v>11239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432</v>
      </c>
      <c r="R9" s="2">
        <v>6991488</v>
      </c>
    </row>
    <row r="10" spans="1:20" x14ac:dyDescent="0.25">
      <c r="A10" s="4">
        <f t="shared" si="0"/>
        <v>0</v>
      </c>
      <c r="B10" s="4">
        <f t="shared" si="1"/>
        <v>413</v>
      </c>
      <c r="C10" s="4">
        <f t="shared" ref="C10:C14" si="19">B10*1.2</f>
        <v>495.59999999999997</v>
      </c>
      <c r="D10" s="4">
        <f t="shared" si="2"/>
        <v>594.71999999999991</v>
      </c>
      <c r="E10" s="5">
        <f t="shared" si="3"/>
        <v>9673160</v>
      </c>
      <c r="F10" s="9">
        <f t="shared" si="4"/>
        <v>23422</v>
      </c>
      <c r="G10" s="9">
        <f t="shared" si="5"/>
        <v>19518</v>
      </c>
      <c r="H10" s="9">
        <f t="shared" si="6"/>
        <v>16265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413</v>
      </c>
      <c r="R10" s="2">
        <v>9673160</v>
      </c>
    </row>
    <row r="11" spans="1:20" s="45" customFormat="1" x14ac:dyDescent="0.25">
      <c r="A11" s="43">
        <f t="shared" si="0"/>
        <v>0</v>
      </c>
      <c r="B11" s="43">
        <f t="shared" si="1"/>
        <v>436</v>
      </c>
      <c r="C11" s="43">
        <f t="shared" si="19"/>
        <v>523.19999999999993</v>
      </c>
      <c r="D11" s="43">
        <f t="shared" si="2"/>
        <v>627.83999999999992</v>
      </c>
      <c r="E11" s="44">
        <f t="shared" si="3"/>
        <v>7500000</v>
      </c>
      <c r="F11" s="43">
        <f t="shared" si="4"/>
        <v>17202</v>
      </c>
      <c r="G11" s="43">
        <f t="shared" si="5"/>
        <v>14335</v>
      </c>
      <c r="H11" s="43">
        <f t="shared" si="6"/>
        <v>11946</v>
      </c>
      <c r="I11" s="43" t="e">
        <f>#REF!</f>
        <v>#REF!</v>
      </c>
      <c r="J11" s="43">
        <f t="shared" si="7"/>
        <v>0</v>
      </c>
      <c r="O11" s="45">
        <v>0</v>
      </c>
      <c r="P11" s="45">
        <f t="shared" si="8"/>
        <v>0</v>
      </c>
      <c r="Q11" s="45">
        <v>436</v>
      </c>
      <c r="R11" s="46">
        <v>7500000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s="45" customFormat="1" x14ac:dyDescent="0.25">
      <c r="A16" s="43">
        <f t="shared" ref="A16:A28" si="31">N16</f>
        <v>0</v>
      </c>
      <c r="B16" s="43">
        <f t="shared" ref="B16:B28" si="32">Q16</f>
        <v>478</v>
      </c>
      <c r="C16" s="43">
        <f>B16*1.2</f>
        <v>573.6</v>
      </c>
      <c r="D16" s="43">
        <f t="shared" ref="D16:D28" si="33">C16*1.2</f>
        <v>688.32</v>
      </c>
      <c r="E16" s="44">
        <f t="shared" ref="E16:E28" si="34">R16</f>
        <v>11500000</v>
      </c>
      <c r="F16" s="43">
        <f t="shared" ref="F16:F28" si="35">ROUND((E16/B16),0)</f>
        <v>24059</v>
      </c>
      <c r="G16" s="43">
        <f t="shared" ref="G16:G28" si="36">ROUND((E16/C16),0)</f>
        <v>20049</v>
      </c>
      <c r="H16" s="43">
        <f t="shared" ref="H16:H28" si="37">ROUND((E16/D16),0)</f>
        <v>16707</v>
      </c>
      <c r="I16" s="43" t="e">
        <f>#REF!</f>
        <v>#REF!</v>
      </c>
      <c r="J16" s="43">
        <f t="shared" ref="J16:J28" si="38">S16</f>
        <v>0</v>
      </c>
      <c r="O16" s="45">
        <v>0</v>
      </c>
      <c r="P16" s="45">
        <f t="shared" ref="P16:Q28" si="39">O16/1.2</f>
        <v>0</v>
      </c>
      <c r="Q16" s="45">
        <v>478</v>
      </c>
      <c r="R16" s="46">
        <v>11500000</v>
      </c>
    </row>
    <row r="17" spans="1:24" s="45" customFormat="1" x14ac:dyDescent="0.25">
      <c r="A17" s="43">
        <f t="shared" si="31"/>
        <v>0</v>
      </c>
      <c r="B17" s="43">
        <f t="shared" si="32"/>
        <v>478</v>
      </c>
      <c r="C17" s="43">
        <f t="shared" ref="C17:C28" si="40">B17*1.2</f>
        <v>573.6</v>
      </c>
      <c r="D17" s="43">
        <f t="shared" si="33"/>
        <v>688.32</v>
      </c>
      <c r="E17" s="44">
        <f t="shared" si="34"/>
        <v>11000000</v>
      </c>
      <c r="F17" s="43">
        <f t="shared" si="35"/>
        <v>23013</v>
      </c>
      <c r="G17" s="43">
        <f t="shared" si="36"/>
        <v>19177</v>
      </c>
      <c r="H17" s="43">
        <f t="shared" si="37"/>
        <v>15981</v>
      </c>
      <c r="I17" s="43" t="e">
        <f>#REF!</f>
        <v>#REF!</v>
      </c>
      <c r="J17" s="43">
        <f t="shared" si="38"/>
        <v>0</v>
      </c>
      <c r="O17" s="45">
        <v>0</v>
      </c>
      <c r="P17" s="45">
        <f t="shared" si="39"/>
        <v>0</v>
      </c>
      <c r="Q17" s="45">
        <v>478</v>
      </c>
      <c r="R17" s="46">
        <v>11000000</v>
      </c>
    </row>
    <row r="18" spans="1:24" x14ac:dyDescent="0.25">
      <c r="A18" s="4">
        <f t="shared" si="31"/>
        <v>0</v>
      </c>
      <c r="B18" s="4">
        <f t="shared" si="32"/>
        <v>0</v>
      </c>
      <c r="C18" s="4">
        <f t="shared" si="40"/>
        <v>0</v>
      </c>
      <c r="D18" s="4">
        <f t="shared" si="33"/>
        <v>0</v>
      </c>
      <c r="E18" s="5">
        <f t="shared" si="34"/>
        <v>0</v>
      </c>
      <c r="F18" s="9" t="e">
        <f t="shared" si="35"/>
        <v>#DIV/0!</v>
      </c>
      <c r="G18" s="9" t="e">
        <f t="shared" si="36"/>
        <v>#DIV/0!</v>
      </c>
      <c r="H18" s="9" t="e">
        <f t="shared" si="37"/>
        <v>#DIV/0!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0</v>
      </c>
      <c r="R18" s="2">
        <v>0</v>
      </c>
    </row>
    <row r="19" spans="1:24" x14ac:dyDescent="0.25">
      <c r="A19" s="4">
        <f t="shared" si="31"/>
        <v>0</v>
      </c>
      <c r="B19" s="4">
        <f t="shared" si="32"/>
        <v>0</v>
      </c>
      <c r="C19" s="4">
        <f t="shared" si="40"/>
        <v>0</v>
      </c>
      <c r="D19" s="4">
        <f t="shared" si="33"/>
        <v>0</v>
      </c>
      <c r="E19" s="5">
        <f t="shared" si="34"/>
        <v>0</v>
      </c>
      <c r="F19" s="9" t="e">
        <f t="shared" si="35"/>
        <v>#DIV/0!</v>
      </c>
      <c r="G19" s="9" t="e">
        <f t="shared" si="36"/>
        <v>#DIV/0!</v>
      </c>
      <c r="H19" s="9" t="e">
        <f t="shared" si="37"/>
        <v>#DIV/0!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f t="shared" si="39"/>
        <v>0</v>
      </c>
      <c r="R19" s="2">
        <v>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/>
      <c r="I22" s="4" t="e">
        <f>#REF!</f>
        <v>#REF!</v>
      </c>
      <c r="J22" s="4">
        <f t="shared" ref="J22:J24" si="48">S22</f>
        <v>0</v>
      </c>
      <c r="O22">
        <v>0</v>
      </c>
      <c r="P22">
        <f t="shared" ref="P22:P24" si="49">O22/1.2</f>
        <v>0</v>
      </c>
      <c r="Q22">
        <f t="shared" ref="Q22:Q24" si="50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ref="H23:H24" si="51">ROUND((E23/D23),0)</f>
        <v>#DIV/0!</v>
      </c>
      <c r="I23" s="4" t="e">
        <f>#REF!</f>
        <v>#REF!</v>
      </c>
      <c r="J23" s="4">
        <f t="shared" si="48"/>
        <v>0</v>
      </c>
      <c r="O23">
        <v>0</v>
      </c>
      <c r="P23">
        <f t="shared" si="49"/>
        <v>0</v>
      </c>
      <c r="Q23">
        <f t="shared" si="50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51"/>
        <v>#DIV/0!</v>
      </c>
      <c r="I24" s="4" t="e">
        <f>#REF!</f>
        <v>#REF!</v>
      </c>
      <c r="J24" s="4">
        <f t="shared" si="48"/>
        <v>0</v>
      </c>
      <c r="O24">
        <v>0</v>
      </c>
      <c r="P24">
        <f t="shared" si="49"/>
        <v>0</v>
      </c>
      <c r="Q24">
        <f t="shared" si="50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42</v>
      </c>
      <c r="G31">
        <v>479</v>
      </c>
      <c r="S31" s="10"/>
      <c r="T31" s="10"/>
      <c r="U31" s="17" t="s">
        <v>15</v>
      </c>
      <c r="V31" s="18"/>
      <c r="W31" s="19">
        <f>W29-W30</f>
        <v>18500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54</v>
      </c>
      <c r="X34" s="31">
        <v>2018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1" t="s">
        <v>40</v>
      </c>
      <c r="Q36" s="41"/>
      <c r="R36" s="41"/>
      <c r="S36" s="41"/>
      <c r="T36" s="42"/>
      <c r="U36" s="21" t="s">
        <v>20</v>
      </c>
      <c r="V36" s="23"/>
      <c r="W36" s="24">
        <f>90*W33/W35</f>
        <v>9</v>
      </c>
      <c r="X36" s="24"/>
    </row>
    <row r="37" spans="15:25" ht="15.75" x14ac:dyDescent="0.25">
      <c r="U37" s="17"/>
      <c r="V37" s="26"/>
      <c r="W37" s="27">
        <f>W36%</f>
        <v>0.09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18500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20775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479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4">
        <f>W42*W44+X46</f>
        <v>9951225</v>
      </c>
      <c r="X45" s="32"/>
    </row>
    <row r="46" spans="15:25" ht="15.75" x14ac:dyDescent="0.25">
      <c r="S46" s="11"/>
      <c r="T46" s="10"/>
      <c r="U46" s="17" t="s">
        <v>25</v>
      </c>
      <c r="V46" s="23"/>
      <c r="W46" s="33">
        <f>W45*0.9</f>
        <v>8956102.5</v>
      </c>
      <c r="X46" s="34"/>
    </row>
    <row r="47" spans="15:25" ht="15.75" x14ac:dyDescent="0.25">
      <c r="S47" s="10"/>
      <c r="T47" s="10"/>
      <c r="U47" s="17" t="s">
        <v>26</v>
      </c>
      <c r="V47" s="23"/>
      <c r="W47" s="33">
        <f>W45*0.8</f>
        <v>7960980</v>
      </c>
      <c r="X47" s="33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1197500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20731.71875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V14" sqref="V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7" sqref="N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"/>
  <sheetViews>
    <sheetView workbookViewId="0">
      <selection activeCell="R12" sqref="R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E6904-D7B2-4101-BDBB-8C4CB1B182ED}">
  <dimension ref="A1"/>
  <sheetViews>
    <sheetView workbookViewId="0">
      <selection activeCell="Q14" sqref="Q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T44"/>
  <sheetViews>
    <sheetView zoomScaleNormal="100" workbookViewId="0">
      <selection activeCell="T13" sqref="T13"/>
    </sheetView>
  </sheetViews>
  <sheetFormatPr defaultRowHeight="15" x14ac:dyDescent="0.25"/>
  <sheetData>
    <row r="12" spans="19:20" x14ac:dyDescent="0.25">
      <c r="S12">
        <v>53.35</v>
      </c>
      <c r="T12">
        <f>S12*10.764</f>
        <v>574.25940000000003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0" sqref="R9:S1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3:V19"/>
  <sheetViews>
    <sheetView zoomScaleNormal="100" workbookViewId="0">
      <selection activeCell="S26" sqref="S26"/>
    </sheetView>
  </sheetViews>
  <sheetFormatPr defaultRowHeight="15" x14ac:dyDescent="0.25"/>
  <sheetData>
    <row r="13" spans="21:22" x14ac:dyDescent="0.25">
      <c r="U13">
        <v>39.659999999999997</v>
      </c>
      <c r="V13">
        <f>U13*10.764</f>
        <v>426.90023999999994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0:S20"/>
  <sheetViews>
    <sheetView topLeftCell="A7" zoomScaleNormal="100" workbookViewId="0">
      <selection activeCell="Q33" sqref="Q33"/>
    </sheetView>
  </sheetViews>
  <sheetFormatPr defaultRowHeight="15" x14ac:dyDescent="0.25"/>
  <sheetData>
    <row r="20" spans="18:19" x14ac:dyDescent="0.25">
      <c r="R20">
        <v>39.659999999999997</v>
      </c>
      <c r="S20">
        <f>R20*10.764</f>
        <v>426.90023999999994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3" sqref="X12:X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2" sqref="S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2024-09-25T13:00:19Z</dcterms:modified>
</cp:coreProperties>
</file>