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September 2024\VAIJAYANTI BHALCHANDRA KADAM - CBI\"/>
    </mc:Choice>
  </mc:AlternateContent>
  <xr:revisionPtr revIDLastSave="0" documentId="13_ncr:1_{4BE35B6F-7F9E-4DD8-B801-A6223D823AFC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U11" i="16" l="1"/>
  <c r="S16" i="15"/>
  <c r="V16" i="14"/>
  <c r="S15" i="13"/>
  <c r="G34" i="4"/>
  <c r="G33" i="4"/>
  <c r="G31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Q24" i="4"/>
  <c r="B24" i="4" s="1"/>
  <c r="C24" i="4" s="1"/>
  <c r="D24" i="4" s="1"/>
  <c r="J24" i="4"/>
  <c r="I24" i="4"/>
  <c r="E24" i="4"/>
  <c r="A24" i="4"/>
  <c r="Q23" i="4"/>
  <c r="B23" i="4" s="1"/>
  <c r="C23" i="4" s="1"/>
  <c r="D23" i="4" s="1"/>
  <c r="J23" i="4"/>
  <c r="I23" i="4"/>
  <c r="E23" i="4"/>
  <c r="A23" i="4"/>
  <c r="P22" i="4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Q6" i="4"/>
  <c r="B6" i="4" s="1"/>
  <c r="C6" i="4" s="1"/>
  <c r="D6" i="4" s="1"/>
  <c r="J6" i="4"/>
  <c r="I6" i="4"/>
  <c r="E6" i="4"/>
  <c r="A6" i="4"/>
  <c r="Q5" i="4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H24" i="4" l="1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B27" i="4" s="1"/>
  <c r="C27" i="4" s="1"/>
  <c r="D27" i="4" s="1"/>
  <c r="J27" i="4"/>
  <c r="I27" i="4"/>
  <c r="E27" i="4"/>
  <c r="A27" i="4"/>
  <c r="Q26" i="4"/>
  <c r="B26" i="4" s="1"/>
  <c r="C26" i="4" s="1"/>
  <c r="D26" i="4" s="1"/>
  <c r="J26" i="4"/>
  <c r="I26" i="4"/>
  <c r="E26" i="4"/>
  <c r="A26" i="4"/>
  <c r="P25" i="4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Q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<sst xmlns="http://schemas.openxmlformats.org/spreadsheetml/2006/main" count="49" uniqueCount="43">
  <si>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</si>
  <si>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</si>
  <si>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</si>
  <si>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</si>
  <si>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</si>
  <si>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</si>
  <si>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</si>
  <si>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</si>
  <si>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</si>
  <si>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</si>
  <si>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</si>
  <si>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</si>
  <si>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</si>
  <si>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</si>
  <si>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</si>
  <si>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</si>
  <si>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</si>
  <si>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</si>
  <si>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</si>
  <si>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</si>
  <si>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</si>
  <si>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</si>
  <si>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</si>
  <si>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</si>
  <si>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</si>
  <si>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</si>
  <si>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</si>
  <si>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</si>
  <si>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</si>
  <si>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</si>
  <si>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</si>
  <si>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</si>
  <si>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</si>
  <si>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</si>
  <si>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</si>
  <si>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</si>
  <si>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</si>
  <si>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</si>
  <si>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</si>
  <si>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</si>
  <si>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Central Bank of India ( Virar East Branch ) - MRS VAIJAYANTI BHALCHANDRA KADAM AND MR GANPAT BHALCHADRA KADAM</t>
  </si>
  <si>
    <t>As per OC</t>
  </si>
  <si>
    <t>Agree 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</si>
</sst>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43" fontId="0" fillId="3" borderId="0" xfId="0" applyNumberFormat="1" applyFill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29770</xdr:colOff>
      <xdr:row>44</xdr:row>
      <xdr:rowOff>77317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FE2476-0F44-4F9E-8984-267091D014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564170" cy="800211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77402</xdr:colOff>
      <xdr:row>43</xdr:row>
      <xdr:rowOff>134352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553971-7768-42EC-863E-D0146A2E1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611802" cy="718285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191718</xdr:colOff>
      <xdr:row>38</xdr:row>
      <xdr:rowOff>984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0296FC-FC2A-44BF-BFEE-E663128B3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26118" cy="704948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67875</xdr:colOff>
      <xdr:row>44</xdr:row>
      <xdr:rowOff>182097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A65889-81A1-45AD-8C2C-F4C31E79E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02275" cy="804022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391771</xdr:colOff>
      <xdr:row>47</xdr:row>
      <xdr:rowOff>39169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D91F57-BCC5-490E-87B6-51C3394AD6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926171" cy="765916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163139</xdr:colOff>
      <xdr:row>45</xdr:row>
      <xdr:rowOff>144091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9AF583-5968-4837-8614-42B898CA8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697539" cy="871659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239349</xdr:colOff>
      <xdr:row>46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1919D9-38FF-4778-8D6A-6B4685AE2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73749" cy="870706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153612</xdr:colOff>
      <xdr:row>46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DA23E5-78B6-4A6F-9199-BB2C0F7156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88012" cy="86689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zoomScaleNormal="100" workbookViewId="0">
      <selection activeCell="W20" sqref="W2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251.66666666666669</v>
      </c>
      <c r="C3" s="4">
        <f>B3*1.2</f>
        <v>302</v>
      </c>
      <c r="D3" s="4">
        <f t="shared" ref="D3:D14" si="2">C3*1.2</f>
        <v>362.4</v>
      </c>
      <c r="E3" s="5">
        <f t="shared" ref="E3:E14" si="3">R3</f>
        <v>1800000</v>
      </c>
      <c r="F3" s="9">
        <f t="shared" ref="F3:F14" si="4">ROUND((E3/B3),0)</f>
        <v>7152</v>
      </c>
      <c r="G3" s="9">
        <f t="shared" ref="G3:G14" si="5">ROUND((E3/C3),0)</f>
        <v>5960</v>
      </c>
      <c r="H3" s="9">
        <f t="shared" ref="H3:H14" si="6">ROUND((E3/D3),0)</f>
        <v>4967</v>
      </c>
      <c r="I3" s="4" t="e">
        <f>#REF!</f>
        <v>#REF!</v>
      </c>
      <c r="J3" s="4">
        <f t="shared" ref="J3:J14" si="7">S3</f>
        <v>0</v>
      </c>
      <c r="O3">
        <v>0</v>
      </c>
      <c r="P3">
        <v>302</v>
      </c>
      <c r="Q3">
        <f t="shared" ref="P3:Q14" si="8">P3/1.2</f>
        <v>251.66666666666669</v>
      </c>
      <c r="R3" s="2">
        <v>1800000</v>
      </c>
    </row>
    <row r="4" spans="1:20" s="47" customFormat="1" x14ac:dyDescent="0.25">
      <c r="A4" s="45">
        <f t="shared" ref="A4:A9" si="9">N4</f>
        <v>0</v>
      </c>
      <c r="B4" s="45">
        <f t="shared" ref="B4:B9" si="10">Q4</f>
        <v>237.5</v>
      </c>
      <c r="C4" s="45">
        <f t="shared" ref="C4:C9" si="11">B4*1.2</f>
        <v>285</v>
      </c>
      <c r="D4" s="45">
        <f t="shared" ref="D4:D9" si="12">C4*1.2</f>
        <v>342</v>
      </c>
      <c r="E4" s="46">
        <f t="shared" ref="E4:E9" si="13">R4</f>
        <v>2100000</v>
      </c>
      <c r="F4" s="45">
        <f t="shared" ref="F4:F9" si="14">ROUND((E4/B4),0)</f>
        <v>8842</v>
      </c>
      <c r="G4" s="45">
        <f t="shared" ref="G4:G9" si="15">ROUND((E4/C4),0)</f>
        <v>7368</v>
      </c>
      <c r="H4" s="45">
        <f t="shared" ref="H4:H9" si="16">ROUND((E4/D4),0)</f>
        <v>6140</v>
      </c>
      <c r="I4" s="45" t="e">
        <f>#REF!</f>
        <v>#REF!</v>
      </c>
      <c r="J4" s="45">
        <f t="shared" ref="J4:J9" si="17">S4</f>
        <v>0</v>
      </c>
      <c r="O4" s="47">
        <v>0</v>
      </c>
      <c r="P4" s="47">
        <v>285</v>
      </c>
      <c r="Q4" s="47">
        <f t="shared" ref="Q4:Q9" si="18">P4/1.2</f>
        <v>237.5</v>
      </c>
      <c r="R4" s="48">
        <v>2100000</v>
      </c>
    </row>
    <row r="5" spans="1:20" x14ac:dyDescent="0.25">
      <c r="A5" s="4">
        <f t="shared" si="9"/>
        <v>0</v>
      </c>
      <c r="B5" s="4">
        <f t="shared" si="10"/>
        <v>232.5</v>
      </c>
      <c r="C5" s="4">
        <f t="shared" si="11"/>
        <v>279</v>
      </c>
      <c r="D5" s="4">
        <f t="shared" si="12"/>
        <v>334.8</v>
      </c>
      <c r="E5" s="5">
        <f t="shared" si="13"/>
        <v>1600000</v>
      </c>
      <c r="F5" s="9">
        <f t="shared" si="14"/>
        <v>6882</v>
      </c>
      <c r="G5" s="9">
        <f t="shared" si="15"/>
        <v>5735</v>
      </c>
      <c r="H5" s="9">
        <f t="shared" si="16"/>
        <v>4779</v>
      </c>
      <c r="I5" s="4" t="e">
        <f>#REF!</f>
        <v>#REF!</v>
      </c>
      <c r="J5" s="4">
        <f t="shared" si="17"/>
        <v>0</v>
      </c>
      <c r="O5">
        <v>0</v>
      </c>
      <c r="P5">
        <v>279</v>
      </c>
      <c r="Q5">
        <f t="shared" si="18"/>
        <v>232.5</v>
      </c>
      <c r="R5" s="2">
        <v>1600000</v>
      </c>
    </row>
    <row r="6" spans="1:20" s="47" customFormat="1" x14ac:dyDescent="0.25">
      <c r="A6" s="45">
        <f t="shared" si="9"/>
        <v>0</v>
      </c>
      <c r="B6" s="45">
        <f t="shared" si="10"/>
        <v>274.16666666666669</v>
      </c>
      <c r="C6" s="45">
        <f t="shared" si="11"/>
        <v>329</v>
      </c>
      <c r="D6" s="45">
        <f t="shared" si="12"/>
        <v>394.8</v>
      </c>
      <c r="E6" s="46">
        <f t="shared" si="13"/>
        <v>2200000</v>
      </c>
      <c r="F6" s="45">
        <f t="shared" si="14"/>
        <v>8024</v>
      </c>
      <c r="G6" s="45">
        <f t="shared" si="15"/>
        <v>6687</v>
      </c>
      <c r="H6" s="45">
        <f t="shared" si="16"/>
        <v>5572</v>
      </c>
      <c r="I6" s="45" t="e">
        <f>#REF!</f>
        <v>#REF!</v>
      </c>
      <c r="J6" s="45">
        <f t="shared" si="17"/>
        <v>0</v>
      </c>
      <c r="O6" s="47">
        <v>0</v>
      </c>
      <c r="P6" s="47">
        <v>329</v>
      </c>
      <c r="Q6" s="47">
        <f t="shared" si="18"/>
        <v>274.16666666666669</v>
      </c>
      <c r="R6" s="48">
        <v>2200000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ref="P7:P9" si="19">O7/1.2</f>
        <v>0</v>
      </c>
      <c r="Q7">
        <f t="shared" si="18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9"/>
        <v>0</v>
      </c>
      <c r="Q8">
        <f t="shared" si="18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9"/>
        <v>0</v>
      </c>
      <c r="Q9">
        <f t="shared" si="18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380</v>
      </c>
      <c r="C16" s="4">
        <f>B16*1.2</f>
        <v>456</v>
      </c>
      <c r="D16" s="4">
        <f t="shared" ref="D16:D28" si="34">C16*1.2</f>
        <v>547.19999999999993</v>
      </c>
      <c r="E16" s="5">
        <f t="shared" ref="E16:E28" si="35">R16</f>
        <v>3300000</v>
      </c>
      <c r="F16" s="9">
        <f t="shared" ref="F16:F28" si="36">ROUND((E16/B16),0)</f>
        <v>8684</v>
      </c>
      <c r="G16" s="9">
        <f t="shared" ref="G16:G28" si="37">ROUND((E16/C16),0)</f>
        <v>7237</v>
      </c>
      <c r="H16" s="9">
        <f t="shared" ref="H16:H28" si="38">ROUND((E16/D16),0)</f>
        <v>6031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380</v>
      </c>
      <c r="R16" s="2">
        <v>3300000</v>
      </c>
    </row>
    <row r="17" spans="1:24" x14ac:dyDescent="0.25">
      <c r="A17" s="4">
        <f t="shared" si="32"/>
        <v>0</v>
      </c>
      <c r="B17" s="4">
        <f t="shared" si="33"/>
        <v>475</v>
      </c>
      <c r="C17" s="4">
        <f t="shared" ref="C17:C28" si="41">B17*1.2</f>
        <v>570</v>
      </c>
      <c r="D17" s="4">
        <f t="shared" si="34"/>
        <v>684</v>
      </c>
      <c r="E17" s="5">
        <f t="shared" si="35"/>
        <v>3800000</v>
      </c>
      <c r="F17" s="9">
        <f t="shared" si="36"/>
        <v>8000</v>
      </c>
      <c r="G17" s="9">
        <f t="shared" si="37"/>
        <v>6667</v>
      </c>
      <c r="H17" s="9">
        <f t="shared" si="38"/>
        <v>5556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475</v>
      </c>
      <c r="R17" s="2">
        <v>3800000</v>
      </c>
    </row>
    <row r="18" spans="1:24" x14ac:dyDescent="0.25">
      <c r="A18" s="4">
        <f t="shared" si="32"/>
        <v>0</v>
      </c>
      <c r="B18" s="4">
        <f t="shared" si="33"/>
        <v>400</v>
      </c>
      <c r="C18" s="4">
        <f t="shared" si="41"/>
        <v>480</v>
      </c>
      <c r="D18" s="4">
        <f t="shared" si="34"/>
        <v>576</v>
      </c>
      <c r="E18" s="5">
        <f t="shared" si="35"/>
        <v>3200000</v>
      </c>
      <c r="F18" s="9">
        <f t="shared" si="36"/>
        <v>8000</v>
      </c>
      <c r="G18" s="9">
        <f t="shared" si="37"/>
        <v>6667</v>
      </c>
      <c r="H18" s="9">
        <f t="shared" si="38"/>
        <v>5556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400</v>
      </c>
      <c r="R18" s="2">
        <v>3200000</v>
      </c>
    </row>
    <row r="19" spans="1:24" x14ac:dyDescent="0.25">
      <c r="A19" s="4">
        <f t="shared" si="32"/>
        <v>0</v>
      </c>
      <c r="B19" s="4">
        <f t="shared" si="33"/>
        <v>350</v>
      </c>
      <c r="C19" s="4">
        <f t="shared" si="41"/>
        <v>420</v>
      </c>
      <c r="D19" s="4">
        <f t="shared" si="34"/>
        <v>504</v>
      </c>
      <c r="E19" s="5">
        <f t="shared" si="35"/>
        <v>2850000</v>
      </c>
      <c r="F19" s="9">
        <f t="shared" si="36"/>
        <v>8143</v>
      </c>
      <c r="G19" s="9">
        <f t="shared" si="37"/>
        <v>6786</v>
      </c>
      <c r="H19" s="9">
        <f t="shared" si="38"/>
        <v>5655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350</v>
      </c>
      <c r="R19" s="2">
        <v>2850000</v>
      </c>
    </row>
    <row r="20" spans="1:24" x14ac:dyDescent="0.25">
      <c r="A20" s="4">
        <f t="shared" si="32"/>
        <v>0</v>
      </c>
      <c r="B20" s="4">
        <f t="shared" si="33"/>
        <v>385</v>
      </c>
      <c r="C20" s="4">
        <f t="shared" si="41"/>
        <v>462</v>
      </c>
      <c r="D20" s="4">
        <f t="shared" si="34"/>
        <v>554.4</v>
      </c>
      <c r="E20" s="5">
        <f t="shared" si="35"/>
        <v>3600000</v>
      </c>
      <c r="F20" s="9">
        <f t="shared" si="36"/>
        <v>9351</v>
      </c>
      <c r="G20" s="9">
        <f t="shared" si="37"/>
        <v>7792</v>
      </c>
      <c r="H20" s="9">
        <f t="shared" si="38"/>
        <v>6494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385</v>
      </c>
      <c r="R20" s="2">
        <v>3600000</v>
      </c>
    </row>
    <row r="21" spans="1:24" x14ac:dyDescent="0.25">
      <c r="A21" s="4">
        <f t="shared" si="32"/>
        <v>0</v>
      </c>
      <c r="B21" s="4">
        <f t="shared" si="33"/>
        <v>350</v>
      </c>
      <c r="C21" s="4">
        <f t="shared" si="41"/>
        <v>420</v>
      </c>
      <c r="D21" s="4">
        <f t="shared" si="34"/>
        <v>504</v>
      </c>
      <c r="E21" s="5">
        <f t="shared" si="35"/>
        <v>2900000</v>
      </c>
      <c r="F21" s="9">
        <f t="shared" si="36"/>
        <v>8286</v>
      </c>
      <c r="G21" s="9">
        <f t="shared" si="37"/>
        <v>6905</v>
      </c>
      <c r="H21" s="9">
        <f t="shared" si="38"/>
        <v>5754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v>350</v>
      </c>
      <c r="R21" s="2">
        <v>2900000</v>
      </c>
    </row>
    <row r="22" spans="1:24" x14ac:dyDescent="0.25">
      <c r="A22" s="4">
        <f t="shared" ref="A22:A24" si="42">N22</f>
        <v>0</v>
      </c>
      <c r="B22" s="4">
        <f t="shared" ref="B22:B24" si="43">Q22</f>
        <v>260</v>
      </c>
      <c r="C22" s="4">
        <f t="shared" ref="C22:C24" si="44">B22*1.2</f>
        <v>312</v>
      </c>
      <c r="D22" s="4">
        <f t="shared" ref="D22:D24" si="45">C22*1.2</f>
        <v>374.4</v>
      </c>
      <c r="E22" s="5">
        <f t="shared" ref="E22:E24" si="46">R22</f>
        <v>2100000</v>
      </c>
      <c r="F22" s="9">
        <f t="shared" ref="F22:F24" si="47">ROUND((E22/B22),0)</f>
        <v>8077</v>
      </c>
      <c r="G22" s="9">
        <f t="shared" ref="G22:G24" si="48">ROUND((E22/C22),0)</f>
        <v>6731</v>
      </c>
      <c r="H22" s="9">
        <f t="shared" ref="H22:H24" si="49">ROUND((E22/D22),0)</f>
        <v>5609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" si="51">O22/1.2</f>
        <v>0</v>
      </c>
      <c r="Q22">
        <v>260</v>
      </c>
      <c r="R22" s="2">
        <v>2100000</v>
      </c>
    </row>
    <row r="23" spans="1:24" x14ac:dyDescent="0.25">
      <c r="A23" s="4">
        <f t="shared" si="42"/>
        <v>0</v>
      </c>
      <c r="B23" s="4">
        <f t="shared" si="43"/>
        <v>479.16666666666669</v>
      </c>
      <c r="C23" s="4">
        <f t="shared" si="44"/>
        <v>575</v>
      </c>
      <c r="D23" s="4">
        <f t="shared" si="45"/>
        <v>690</v>
      </c>
      <c r="E23" s="5">
        <f t="shared" si="46"/>
        <v>4300000</v>
      </c>
      <c r="F23" s="9">
        <f t="shared" si="47"/>
        <v>8974</v>
      </c>
      <c r="G23" s="9">
        <f t="shared" si="48"/>
        <v>7478</v>
      </c>
      <c r="H23" s="9">
        <f t="shared" si="49"/>
        <v>6232</v>
      </c>
      <c r="I23" s="4" t="e">
        <f>#REF!</f>
        <v>#REF!</v>
      </c>
      <c r="J23" s="4">
        <f t="shared" si="50"/>
        <v>0</v>
      </c>
      <c r="O23">
        <v>0</v>
      </c>
      <c r="P23">
        <v>575</v>
      </c>
      <c r="Q23">
        <f t="shared" ref="Q23:Q24" si="52">P23/1.2</f>
        <v>479.16666666666669</v>
      </c>
      <c r="R23" s="2">
        <v>4300000</v>
      </c>
    </row>
    <row r="24" spans="1:24" s="47" customFormat="1" x14ac:dyDescent="0.25">
      <c r="A24" s="45">
        <f t="shared" si="42"/>
        <v>0</v>
      </c>
      <c r="B24" s="45">
        <f t="shared" si="43"/>
        <v>516.66666666666674</v>
      </c>
      <c r="C24" s="45">
        <f t="shared" si="44"/>
        <v>620.00000000000011</v>
      </c>
      <c r="D24" s="45">
        <f t="shared" si="45"/>
        <v>744.00000000000011</v>
      </c>
      <c r="E24" s="46">
        <f t="shared" si="46"/>
        <v>6000000</v>
      </c>
      <c r="F24" s="45">
        <f t="shared" si="47"/>
        <v>11613</v>
      </c>
      <c r="G24" s="45">
        <f t="shared" si="48"/>
        <v>9677</v>
      </c>
      <c r="H24" s="45">
        <f t="shared" si="49"/>
        <v>8065</v>
      </c>
      <c r="I24" s="45" t="e">
        <f>#REF!</f>
        <v>#REF!</v>
      </c>
      <c r="J24" s="45">
        <f t="shared" si="50"/>
        <v>0</v>
      </c>
      <c r="O24" s="47">
        <v>0</v>
      </c>
      <c r="P24" s="47">
        <v>620</v>
      </c>
      <c r="Q24" s="47">
        <f t="shared" si="52"/>
        <v>516.66666666666674</v>
      </c>
      <c r="R24" s="48">
        <v>6000000</v>
      </c>
    </row>
    <row r="25" spans="1:24" s="47" customFormat="1" x14ac:dyDescent="0.25">
      <c r="A25" s="45">
        <f t="shared" si="32"/>
        <v>0</v>
      </c>
      <c r="B25" s="45">
        <f t="shared" si="33"/>
        <v>373</v>
      </c>
      <c r="C25" s="45">
        <f t="shared" si="41"/>
        <v>447.59999999999997</v>
      </c>
      <c r="D25" s="45">
        <f t="shared" si="34"/>
        <v>537.11999999999989</v>
      </c>
      <c r="E25" s="46">
        <f t="shared" si="35"/>
        <v>5000000</v>
      </c>
      <c r="F25" s="45">
        <f t="shared" si="36"/>
        <v>13405</v>
      </c>
      <c r="G25" s="45">
        <f t="shared" si="37"/>
        <v>11171</v>
      </c>
      <c r="H25" s="45">
        <f t="shared" si="38"/>
        <v>9309</v>
      </c>
      <c r="I25" s="45" t="e">
        <f>#REF!</f>
        <v>#REF!</v>
      </c>
      <c r="J25" s="45">
        <f t="shared" si="39"/>
        <v>0</v>
      </c>
      <c r="O25" s="47">
        <v>0</v>
      </c>
      <c r="P25" s="47">
        <f t="shared" si="40"/>
        <v>0</v>
      </c>
      <c r="Q25" s="47">
        <v>373</v>
      </c>
      <c r="R25" s="48">
        <v>5000000</v>
      </c>
    </row>
    <row r="26" spans="1:24" x14ac:dyDescent="0.25">
      <c r="A26" s="4">
        <f t="shared" si="32"/>
        <v>0</v>
      </c>
      <c r="B26" s="4">
        <f t="shared" si="33"/>
        <v>373.33333333333337</v>
      </c>
      <c r="C26" s="4">
        <f t="shared" si="41"/>
        <v>448.00000000000006</v>
      </c>
      <c r="D26" s="4">
        <f t="shared" si="34"/>
        <v>537.6</v>
      </c>
      <c r="E26" s="5">
        <f t="shared" si="35"/>
        <v>0</v>
      </c>
      <c r="F26" s="9">
        <f t="shared" si="36"/>
        <v>0</v>
      </c>
      <c r="G26" s="9">
        <f t="shared" si="37"/>
        <v>0</v>
      </c>
      <c r="H26" s="9">
        <f t="shared" si="38"/>
        <v>0</v>
      </c>
      <c r="I26" s="4" t="e">
        <f>#REF!</f>
        <v>#REF!</v>
      </c>
      <c r="J26" s="4">
        <f t="shared" si="39"/>
        <v>0</v>
      </c>
      <c r="O26">
        <v>0</v>
      </c>
      <c r="P26">
        <v>448</v>
      </c>
      <c r="Q26">
        <f t="shared" si="40"/>
        <v>373.33333333333337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560</v>
      </c>
      <c r="C27" s="4">
        <f t="shared" si="41"/>
        <v>672</v>
      </c>
      <c r="D27" s="4">
        <f t="shared" si="34"/>
        <v>806.4</v>
      </c>
      <c r="E27" s="5">
        <f t="shared" si="35"/>
        <v>4100000</v>
      </c>
      <c r="F27" s="9">
        <f t="shared" si="36"/>
        <v>7321</v>
      </c>
      <c r="G27" s="9">
        <f t="shared" si="37"/>
        <v>6101</v>
      </c>
      <c r="H27" s="9">
        <f t="shared" si="38"/>
        <v>5084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v>560</v>
      </c>
      <c r="R27" s="2">
        <v>4100000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10600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E31" t="s">
        <v>42</v>
      </c>
      <c r="F31" s="7">
        <v>27.23</v>
      </c>
      <c r="G31">
        <f>F31*10.764</f>
        <v>293.10372000000001</v>
      </c>
      <c r="S31" s="10"/>
      <c r="T31" s="10"/>
      <c r="U31" s="17" t="s">
        <v>15</v>
      </c>
      <c r="V31" s="18"/>
      <c r="W31" s="19">
        <f>W29-W30</f>
        <v>8100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6:25" ht="15.75" x14ac:dyDescent="0.25">
      <c r="F33" s="7">
        <v>38.89</v>
      </c>
      <c r="G33">
        <f>F33*10.764</f>
        <v>418.61195999999995</v>
      </c>
      <c r="S33" s="10"/>
      <c r="T33" s="10"/>
      <c r="U33" s="17" t="s">
        <v>17</v>
      </c>
      <c r="V33" s="23"/>
      <c r="W33" s="24">
        <f>X33-X34</f>
        <v>19</v>
      </c>
      <c r="X33" s="25">
        <v>2024</v>
      </c>
    </row>
    <row r="34" spans="6:25" ht="15.75" x14ac:dyDescent="0.25">
      <c r="G34">
        <f>G33/G31</f>
        <v>1.4282041865589421</v>
      </c>
      <c r="S34" s="10"/>
      <c r="T34" s="10"/>
      <c r="U34" s="17" t="s">
        <v>18</v>
      </c>
      <c r="V34" s="23"/>
      <c r="W34" s="24">
        <f>W35-W33</f>
        <v>41</v>
      </c>
      <c r="X34" s="31">
        <v>2005</v>
      </c>
      <c r="Y34" t="s">
        <v>41</v>
      </c>
    </row>
    <row r="35" spans="6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6:25" ht="45.75" customHeight="1" x14ac:dyDescent="0.25">
      <c r="P36" s="42" t="s">
        <v>40</v>
      </c>
      <c r="Q36" s="42"/>
      <c r="R36" s="42"/>
      <c r="S36" s="42"/>
      <c r="T36" s="43"/>
      <c r="U36" s="21" t="s">
        <v>20</v>
      </c>
      <c r="V36" s="23"/>
      <c r="W36" s="24">
        <f>90*W33/W35</f>
        <v>28.5</v>
      </c>
      <c r="X36" s="24"/>
    </row>
    <row r="37" spans="6:25" ht="15.75" x14ac:dyDescent="0.25">
      <c r="U37" s="17"/>
      <c r="V37" s="26"/>
      <c r="W37" s="27">
        <f>W36%</f>
        <v>0.28499999999999998</v>
      </c>
      <c r="X37" s="27"/>
    </row>
    <row r="38" spans="6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712.49999999999989</v>
      </c>
      <c r="X38" s="22"/>
    </row>
    <row r="39" spans="6:25" ht="15.75" x14ac:dyDescent="0.25">
      <c r="Q39">
        <f>N27</f>
        <v>0</v>
      </c>
      <c r="R39" s="44">
        <f>N25</f>
        <v>0</v>
      </c>
      <c r="S39" s="15">
        <f>R39*Q39</f>
        <v>0</v>
      </c>
      <c r="U39" s="17" t="s">
        <v>22</v>
      </c>
      <c r="V39" s="18"/>
      <c r="W39" s="19">
        <f>W32-W38</f>
        <v>1787.5</v>
      </c>
      <c r="X39" s="22"/>
    </row>
    <row r="40" spans="6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8100</v>
      </c>
      <c r="X40" s="22"/>
    </row>
    <row r="41" spans="6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6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9887.5</v>
      </c>
      <c r="X42" s="22"/>
    </row>
    <row r="43" spans="6:25" ht="15.75" x14ac:dyDescent="0.25">
      <c r="S43" s="10"/>
      <c r="T43" s="10"/>
      <c r="U43" s="23"/>
      <c r="V43" s="23"/>
      <c r="W43" s="24"/>
      <c r="X43" s="24"/>
    </row>
    <row r="44" spans="6:25" ht="15.75" x14ac:dyDescent="0.25">
      <c r="S44" s="10"/>
      <c r="T44" s="10"/>
      <c r="U44" s="28" t="s">
        <v>38</v>
      </c>
      <c r="V44" s="30"/>
      <c r="W44" s="25">
        <v>293</v>
      </c>
      <c r="X44" s="24"/>
    </row>
    <row r="45" spans="6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2897037.5</v>
      </c>
      <c r="X45" s="33"/>
    </row>
    <row r="46" spans="6:25" ht="15.75" x14ac:dyDescent="0.25">
      <c r="S46" s="11"/>
      <c r="T46" s="10"/>
      <c r="U46" s="17" t="s">
        <v>25</v>
      </c>
      <c r="V46" s="23"/>
      <c r="W46" s="34">
        <f>W45*0.9</f>
        <v>2607333.75</v>
      </c>
      <c r="X46" s="35"/>
    </row>
    <row r="47" spans="6:25" ht="15.75" x14ac:dyDescent="0.25">
      <c r="S47" s="10"/>
      <c r="T47" s="10"/>
      <c r="U47" s="17" t="s">
        <v>26</v>
      </c>
      <c r="V47" s="23"/>
      <c r="W47" s="34">
        <f>W45*0.8</f>
        <v>2317630</v>
      </c>
      <c r="X47" s="34"/>
    </row>
    <row r="48" spans="6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732500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6035.494791666667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15:S44"/>
  <sheetViews>
    <sheetView zoomScaleNormal="100" workbookViewId="0">
      <selection activeCell="S16" sqref="S16"/>
    </sheetView>
  </sheetViews>
  <sheetFormatPr defaultRowHeight="15" x14ac:dyDescent="0.25"/>
  <sheetData>
    <row r="15" spans="18:19" x14ac:dyDescent="0.25">
      <c r="R15">
        <v>28.02</v>
      </c>
      <c r="S15">
        <f>R15*10.764</f>
        <v>301.60728</v>
      </c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U16:V16"/>
  <sheetViews>
    <sheetView topLeftCell="A6" workbookViewId="0">
      <selection activeCell="V17" sqref="V17"/>
    </sheetView>
  </sheetViews>
  <sheetFormatPr defaultRowHeight="15" x14ac:dyDescent="0.25"/>
  <sheetData>
    <row r="16" spans="21:22" x14ac:dyDescent="0.25">
      <c r="U16">
        <v>26.48</v>
      </c>
      <c r="V16">
        <f>U16*10.764</f>
        <v>285.03071999999997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S16"/>
  <sheetViews>
    <sheetView zoomScaleNormal="100" workbookViewId="0">
      <selection activeCell="S17" sqref="S17"/>
    </sheetView>
  </sheetViews>
  <sheetFormatPr defaultRowHeight="15" x14ac:dyDescent="0.25"/>
  <sheetData>
    <row r="2" spans="1:19" x14ac:dyDescent="0.25">
      <c r="A2" s="6"/>
    </row>
    <row r="16" spans="1:19" x14ac:dyDescent="0.25">
      <c r="R16">
        <v>25.93</v>
      </c>
      <c r="S16">
        <f>R16*10.764</f>
        <v>279.11052000000001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T11:U19"/>
  <sheetViews>
    <sheetView zoomScaleNormal="100" workbookViewId="0">
      <selection activeCell="T23" sqref="T23"/>
    </sheetView>
  </sheetViews>
  <sheetFormatPr defaultRowHeight="15" x14ac:dyDescent="0.25"/>
  <sheetData>
    <row r="11" spans="20:21" x14ac:dyDescent="0.25">
      <c r="T11">
        <v>30.53</v>
      </c>
      <c r="U11">
        <f>T11*10.764</f>
        <v>328.62491999999997</v>
      </c>
    </row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S20" sqref="S2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Y18" sqref="Y1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R18" sqref="R18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2024-09-26T09:09:28Z</dcterms:modified>
</cp:coreProperties>
</file>