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CBI\Kandivali (East)\Kalpit Girish Nagrecha\"/>
    </mc:Choice>
  </mc:AlternateContent>
  <xr:revisionPtr revIDLastSave="0" documentId="13_ncr:1_{3C8D49BE-4A93-4E17-BBD3-2B7AA7AA7B06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  <sheet name="Sheet15" sheetId="30" r:id="rId19"/>
    <sheet name="Sheet16" sheetId="31" r:id="rId2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17" i="4" l="1"/>
  <c r="P15" i="4"/>
  <c r="P2" i="4"/>
  <c r="P10" i="4"/>
  <c r="Q10" i="4" s="1"/>
  <c r="P9" i="4"/>
  <c r="C5" i="25" l="1"/>
  <c r="C4" i="25"/>
  <c r="C3" i="25"/>
  <c r="B2" i="4"/>
  <c r="C2" i="4" s="1"/>
  <c r="P3" i="4"/>
  <c r="B3" i="4" s="1"/>
  <c r="C3" i="4" s="1"/>
  <c r="D3" i="4" s="1"/>
  <c r="P4" i="4"/>
  <c r="P5" i="4"/>
  <c r="P6" i="4"/>
  <c r="B6" i="4"/>
  <c r="C6" i="4" s="1"/>
  <c r="P7" i="4"/>
  <c r="Q7" i="4" s="1"/>
  <c r="B7" i="4" s="1"/>
  <c r="C7" i="4" s="1"/>
  <c r="D7" i="4" s="1"/>
  <c r="Q8" i="4"/>
  <c r="B8" i="4" s="1"/>
  <c r="C8" i="4" s="1"/>
  <c r="D8" i="4" s="1"/>
  <c r="Q9" i="4"/>
  <c r="B9" i="4" s="1"/>
  <c r="C9" i="4" s="1"/>
  <c r="D9" i="4" s="1"/>
  <c r="B10" i="4"/>
  <c r="C10" i="4" s="1"/>
  <c r="Q17" i="4"/>
  <c r="J17" i="4"/>
  <c r="I17" i="4"/>
  <c r="Q15" i="4"/>
  <c r="B15" i="4" s="1"/>
  <c r="C15" i="4" s="1"/>
  <c r="D15" i="4" s="1"/>
  <c r="J15" i="4"/>
  <c r="I15" i="4"/>
  <c r="Q14" i="4"/>
  <c r="B14" i="4" s="1"/>
  <c r="C14" i="4" s="1"/>
  <c r="J14" i="4"/>
  <c r="I14" i="4"/>
  <c r="P13" i="4"/>
  <c r="B13" i="4" s="1"/>
  <c r="C13" i="4" s="1"/>
  <c r="D13" i="4" s="1"/>
  <c r="J13" i="4"/>
  <c r="I13" i="4"/>
  <c r="P12" i="4"/>
  <c r="B12" i="4" s="1"/>
  <c r="C12" i="4" s="1"/>
  <c r="D12" i="4" s="1"/>
  <c r="J12" i="4"/>
  <c r="I12" i="4"/>
  <c r="Q11" i="4"/>
  <c r="B11" i="4" s="1"/>
  <c r="C11" i="4" s="1"/>
  <c r="D11" i="4" s="1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Q16" i="4"/>
  <c r="B16" i="4" s="1"/>
  <c r="C16" i="4" s="1"/>
  <c r="D16" i="4" s="1"/>
  <c r="J16" i="4"/>
  <c r="I16" i="4"/>
  <c r="E16" i="4"/>
  <c r="E15" i="4"/>
  <c r="G15" i="4" s="1"/>
  <c r="E14" i="4"/>
  <c r="E13" i="4"/>
  <c r="E12" i="4"/>
  <c r="E11" i="4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F14" i="4" l="1"/>
  <c r="H12" i="4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H14" i="4" s="1"/>
  <c r="G14" i="4"/>
  <c r="F4" i="4"/>
  <c r="F8" i="4"/>
  <c r="G9" i="4"/>
  <c r="F12" i="4"/>
  <c r="G13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 l="1"/>
  <c r="H17" i="4" s="1"/>
</calcChain>
</file>

<file path=xl/sharedStrings.xml><?xml version="1.0" encoding="utf-8"?>
<sst xmlns="http://schemas.openxmlformats.org/spreadsheetml/2006/main" count="145" uniqueCount="99">
  <si>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</si>
  <si>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</si>
  <si>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</si>
  <si>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</si>
  <si>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</si>
  <si>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</si>
  <si>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</si>
  <si>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</si>
  <si>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</si>
  <si>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</si>
  <si>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</si>
  <si>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</si>
  <si>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</si>
  <si>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</si>
  <si>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</si>
  <si>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</si>
  <si>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</si>
  <si>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</si>
  <si>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</si>
  <si>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</si>
  <si>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</si>
  <si>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</si>
  <si>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</si>
  <si>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</si>
  <si>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</si>
  <si>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</si>
  <si>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</si>
  <si>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</si>
  <si>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</si>
  <si>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</si>
  <si>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</si>
  <si>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</si>
  <si>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</si>
  <si>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</si>
  <si>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</si>
  <si>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</si>
  <si>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</si>
  <si>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</si>
  <si>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</si>
  <si>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</si>
  <si>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</si>
  <si>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</si>
  <si>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</si>
  <si>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</si>
  <si>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</si>
  <si>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</si>
  <si>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</si>
  <si>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</si>
  <si>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</si>
  <si>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</si>
  <si>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</si>
  <si>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</si>
  <si>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</si>
  <si>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</si>
  <si>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</si>
  <si>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</si>
  <si>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</si>
  <si>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</si>
  <si>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</si>
  <si>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</si>
  <si>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</si>
  <si>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</si>
  <si>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</si>
  <si>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</si>
  <si>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</si>
  <si>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</si>
  <si>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</si>
  <si>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</si>
  <si>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</si>
  <si>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</si>
  <si>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</si>
  <si>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</si>
  <si>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</si>
  <si>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</si>
  <si>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</si>
  <si>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</si>
  <si>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</si>
  <si>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</si>
  <si>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</si>
  <si>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</si>
  <si>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</si>
  <si>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</si>
  <si>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</si>
  <si>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</si>
  <si>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 xml:space="preserve"> </t>
  </si>
  <si>
    <t xml:space="preserve">Draft Agreement </t>
  </si>
  <si>
    <t>11.09.2024</t>
  </si>
  <si>
    <t>YOC - 2008</t>
  </si>
  <si>
    <t>IGR-05.08.24</t>
  </si>
  <si>
    <t>IGR-04.07.24</t>
  </si>
  <si>
    <t>IGR-05.07.24</t>
  </si>
  <si>
    <t>IGR-18.06.24</t>
  </si>
  <si>
    <t>IGR-16.05.24</t>
  </si>
  <si>
    <t>IGR-16.01.24</t>
  </si>
  <si>
    <t>IGR-03.07.24</t>
  </si>
  <si>
    <t>IGR-23.08.24</t>
  </si>
  <si>
    <t>IGR-26.08.24</t>
  </si>
  <si>
    <t>IGR-10.09.24</t>
  </si>
  <si>
    <t>PHASE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</si>
</sst>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0" fillId="0" borderId="0" xfId="0" applyFill="1"/>
    <xf numFmtId="4" fontId="0" fillId="0" borderId="0" xfId="0" applyNumberFormat="1" applyFill="1"/>
    <xf numFmtId="0" fontId="1" fillId="0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515613</xdr:colOff>
      <xdr:row>46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A13174-B213-46CA-84A5-E256F60F2C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50013" cy="8821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77402</xdr:colOff>
      <xdr:row>45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08D5D4F-40D6-482F-81ED-3DB583228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11802" cy="85832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286981</xdr:colOff>
      <xdr:row>48</xdr:row>
      <xdr:rowOff>182203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FA5B30-C330-48C1-9DF6-B9E2B0804E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21381" cy="8802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267928</xdr:colOff>
      <xdr:row>45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09B52C-FA43-42FD-98C4-6CCADB4D02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02328" cy="874517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C0F674-F606-495E-A84B-EA144D2D6A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AF2D58-C8FE-4EDB-9075-244576C383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0E7C78C-B386-4BEC-A12B-FC81AFA787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1A70D1-668D-45DA-A0E8-8EF8D2A4B7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344CC4-8183-42D7-BBB3-D40DA9B66F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58EE79-A720-4BB9-BF49-0F71891800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C3E6E6-8E28-4C34-9982-518D026E54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B8673D-A07E-434B-B8D4-376610E17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EFE17F-A663-42D7-9D6B-D335DA1CFD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7C2876-538E-4CBC-945F-58EC3800E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39A2D1-5CE1-4103-BB7B-41F7726545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269719.04399999999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299119.04399999999</v>
      </c>
      <c r="D9" s="58" t="s">
        <v>62</v>
      </c>
      <c r="E9" s="59">
        <f>C9/10.764</f>
        <v>27788.837235228541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2008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16</v>
      </c>
      <c r="D13" s="65">
        <f>D12-C13</f>
        <v>84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H84"/>
  <sheetViews>
    <sheetView tabSelected="1" workbookViewId="0">
      <selection activeCell="I24" sqref="I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8" x14ac:dyDescent="0.25">
      <c r="A1" s="11"/>
      <c r="B1" s="12"/>
      <c r="C1" s="13"/>
      <c r="D1" s="14"/>
    </row>
    <row r="2" spans="1:8" x14ac:dyDescent="0.25">
      <c r="A2" s="15"/>
      <c r="D2" s="17"/>
    </row>
    <row r="3" spans="1:8" x14ac:dyDescent="0.25">
      <c r="A3" s="15" t="s">
        <v>13</v>
      </c>
      <c r="B3" s="18"/>
      <c r="C3" s="19">
        <v>26000</v>
      </c>
      <c r="D3" s="22" t="s">
        <v>75</v>
      </c>
      <c r="E3" s="6" t="s">
        <v>83</v>
      </c>
    </row>
    <row r="4" spans="1:8" ht="30" x14ac:dyDescent="0.25">
      <c r="A4" s="21" t="s">
        <v>14</v>
      </c>
      <c r="B4" s="18"/>
      <c r="C4" s="19">
        <v>2700</v>
      </c>
      <c r="D4" s="22"/>
    </row>
    <row r="5" spans="1:8" x14ac:dyDescent="0.25">
      <c r="A5" s="15" t="s">
        <v>15</v>
      </c>
      <c r="B5" s="18"/>
      <c r="C5" s="19">
        <f>C3-C4</f>
        <v>23300</v>
      </c>
      <c r="D5" s="22"/>
    </row>
    <row r="6" spans="1:8" x14ac:dyDescent="0.25">
      <c r="A6" s="15" t="s">
        <v>16</v>
      </c>
      <c r="B6" s="18"/>
      <c r="C6" s="19">
        <f>C4</f>
        <v>2700</v>
      </c>
      <c r="D6" s="22"/>
    </row>
    <row r="7" spans="1:8" x14ac:dyDescent="0.25">
      <c r="A7" s="15" t="s">
        <v>17</v>
      </c>
      <c r="B7" s="23"/>
      <c r="C7" s="24">
        <f>D7-D8</f>
        <v>16</v>
      </c>
      <c r="D7" s="24">
        <v>2024</v>
      </c>
    </row>
    <row r="8" spans="1:8" x14ac:dyDescent="0.25">
      <c r="A8" s="15" t="s">
        <v>18</v>
      </c>
      <c r="B8" s="23"/>
      <c r="C8" s="24">
        <f>C9-C7</f>
        <v>44</v>
      </c>
      <c r="D8" s="24">
        <v>2008</v>
      </c>
    </row>
    <row r="9" spans="1:8" x14ac:dyDescent="0.25">
      <c r="A9" s="15" t="s">
        <v>19</v>
      </c>
      <c r="B9" s="23"/>
      <c r="C9" s="24">
        <v>60</v>
      </c>
      <c r="D9" s="24"/>
    </row>
    <row r="10" spans="1:8" ht="30" x14ac:dyDescent="0.25">
      <c r="A10" s="21" t="s">
        <v>20</v>
      </c>
      <c r="B10" s="23"/>
      <c r="C10" s="24">
        <f>90*C7/C9</f>
        <v>24</v>
      </c>
      <c r="D10" s="24"/>
    </row>
    <row r="11" spans="1:8" x14ac:dyDescent="0.25">
      <c r="A11" s="15"/>
      <c r="B11" s="25"/>
      <c r="C11" s="26">
        <f>C10%</f>
        <v>0.24</v>
      </c>
      <c r="D11" s="26"/>
      <c r="H11" t="s">
        <v>84</v>
      </c>
    </row>
    <row r="12" spans="1:8" x14ac:dyDescent="0.25">
      <c r="A12" s="15" t="s">
        <v>21</v>
      </c>
      <c r="B12" s="18"/>
      <c r="C12" s="19">
        <f>C6*C11</f>
        <v>648</v>
      </c>
      <c r="D12" s="22"/>
    </row>
    <row r="13" spans="1:8" x14ac:dyDescent="0.25">
      <c r="A13" s="15" t="s">
        <v>22</v>
      </c>
      <c r="B13" s="18"/>
      <c r="C13" s="19">
        <f>C6-C12</f>
        <v>2052</v>
      </c>
      <c r="D13" s="22"/>
    </row>
    <row r="14" spans="1:8" x14ac:dyDescent="0.25">
      <c r="A14" s="15" t="s">
        <v>15</v>
      </c>
      <c r="B14" s="18"/>
      <c r="C14" s="19">
        <f>C5</f>
        <v>23300</v>
      </c>
      <c r="D14" s="22"/>
    </row>
    <row r="15" spans="1:8" x14ac:dyDescent="0.25">
      <c r="B15" s="18"/>
      <c r="C15" s="19"/>
      <c r="D15" s="22"/>
    </row>
    <row r="16" spans="1:8" x14ac:dyDescent="0.25">
      <c r="A16" s="27" t="s">
        <v>23</v>
      </c>
      <c r="B16" s="28"/>
      <c r="C16" s="20">
        <f>C14+C13</f>
        <v>25352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437</v>
      </c>
      <c r="D18" s="24"/>
    </row>
    <row r="19" spans="1:5" x14ac:dyDescent="0.25">
      <c r="A19" s="15" t="s">
        <v>74</v>
      </c>
      <c r="B19" s="6"/>
      <c r="C19" s="30">
        <f>C18*C16</f>
        <v>11078824</v>
      </c>
      <c r="D19" s="72"/>
      <c r="E19" s="65"/>
    </row>
    <row r="20" spans="1:5" x14ac:dyDescent="0.25">
      <c r="A20" s="15" t="s">
        <v>24</v>
      </c>
      <c r="C20" s="31">
        <f>C19*90%</f>
        <v>9970941.5999999996</v>
      </c>
      <c r="D20" s="30"/>
      <c r="E20" s="65"/>
    </row>
    <row r="21" spans="1:5" x14ac:dyDescent="0.25">
      <c r="A21" s="15" t="s">
        <v>25</v>
      </c>
      <c r="C21" s="31">
        <f>C19*80%</f>
        <v>8863059.2000000011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1179900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23080.883333333335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0"/>
  <sheetViews>
    <sheetView workbookViewId="0">
      <selection activeCell="R2" sqref="R2:R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8.140625" bestFit="1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1" x14ac:dyDescent="0.25">
      <c r="A2" s="4">
        <v>1</v>
      </c>
      <c r="B2" s="4">
        <f t="shared" ref="B2:B16" si="0">Q2</f>
        <v>460</v>
      </c>
      <c r="C2" s="4">
        <f t="shared" ref="C2:C16" si="1">B2*1.2</f>
        <v>552</v>
      </c>
      <c r="D2" s="4">
        <f t="shared" ref="D2:D16" si="2">C2*1.2</f>
        <v>662.4</v>
      </c>
      <c r="E2" s="5">
        <f t="shared" ref="E2:E16" si="3">R2</f>
        <v>12700000</v>
      </c>
      <c r="F2" s="4">
        <f t="shared" ref="F2:F15" si="4">ROUND((E2/B2),0)</f>
        <v>27609</v>
      </c>
      <c r="G2" s="78">
        <f t="shared" ref="G2:G15" si="5">ROUND((E2/C2),0)</f>
        <v>23007</v>
      </c>
      <c r="H2" s="78">
        <f t="shared" ref="H2:H15" si="6">ROUND((E2/D2),0)</f>
        <v>19173</v>
      </c>
      <c r="I2" s="78">
        <f t="shared" ref="I2:I15" si="7">T2</f>
        <v>0</v>
      </c>
      <c r="J2" s="78">
        <f t="shared" ref="J2:J15" si="8">U2</f>
        <v>0</v>
      </c>
      <c r="K2" s="76"/>
      <c r="L2" s="76"/>
      <c r="M2" s="76"/>
      <c r="N2" s="76"/>
      <c r="O2" s="76">
        <v>0</v>
      </c>
      <c r="P2" s="76">
        <f t="shared" ref="P2" si="9">O2/1.2</f>
        <v>0</v>
      </c>
      <c r="Q2" s="76">
        <v>460</v>
      </c>
      <c r="R2" s="77">
        <v>12700000</v>
      </c>
      <c r="S2" s="2"/>
    </row>
    <row r="3" spans="1:21" x14ac:dyDescent="0.25">
      <c r="A3" s="4">
        <v>2</v>
      </c>
      <c r="B3" s="4">
        <f t="shared" si="0"/>
        <v>460</v>
      </c>
      <c r="C3" s="4">
        <f t="shared" si="1"/>
        <v>552</v>
      </c>
      <c r="D3" s="4">
        <f t="shared" si="2"/>
        <v>662.4</v>
      </c>
      <c r="E3" s="5">
        <f t="shared" si="3"/>
        <v>12700000</v>
      </c>
      <c r="F3" s="74">
        <f t="shared" si="4"/>
        <v>27609</v>
      </c>
      <c r="G3" s="74">
        <f t="shared" si="5"/>
        <v>23007</v>
      </c>
      <c r="H3" s="74">
        <f t="shared" si="6"/>
        <v>19173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f t="shared" ref="P3:P10" si="10">O3/1.2</f>
        <v>0</v>
      </c>
      <c r="Q3" s="7">
        <v>460</v>
      </c>
      <c r="R3" s="75">
        <v>12700000</v>
      </c>
      <c r="S3" s="2"/>
    </row>
    <row r="4" spans="1:21" x14ac:dyDescent="0.25">
      <c r="A4" s="4">
        <v>3</v>
      </c>
      <c r="B4" s="4">
        <f t="shared" si="0"/>
        <v>450</v>
      </c>
      <c r="C4" s="4">
        <f t="shared" si="1"/>
        <v>540</v>
      </c>
      <c r="D4" s="4">
        <f t="shared" si="2"/>
        <v>648</v>
      </c>
      <c r="E4" s="5">
        <f t="shared" si="3"/>
        <v>12500000</v>
      </c>
      <c r="F4" s="4">
        <f t="shared" si="4"/>
        <v>27778</v>
      </c>
      <c r="G4" s="4">
        <f t="shared" si="5"/>
        <v>23148</v>
      </c>
      <c r="H4" s="4">
        <f t="shared" si="6"/>
        <v>19290</v>
      </c>
      <c r="I4" s="4">
        <f t="shared" si="7"/>
        <v>0</v>
      </c>
      <c r="J4" s="4">
        <f t="shared" si="8"/>
        <v>0</v>
      </c>
      <c r="O4">
        <v>0</v>
      </c>
      <c r="P4">
        <f t="shared" si="10"/>
        <v>0</v>
      </c>
      <c r="Q4">
        <v>450</v>
      </c>
      <c r="R4" s="2">
        <v>12500000</v>
      </c>
      <c r="S4" s="2"/>
    </row>
    <row r="5" spans="1:21" x14ac:dyDescent="0.25">
      <c r="A5" s="4">
        <v>4</v>
      </c>
      <c r="B5" s="4">
        <f t="shared" si="0"/>
        <v>420</v>
      </c>
      <c r="C5" s="4">
        <f t="shared" si="1"/>
        <v>504</v>
      </c>
      <c r="D5" s="4">
        <f t="shared" si="2"/>
        <v>604.79999999999995</v>
      </c>
      <c r="E5" s="5">
        <f t="shared" si="3"/>
        <v>12500000</v>
      </c>
      <c r="F5" s="4">
        <f t="shared" si="4"/>
        <v>29762</v>
      </c>
      <c r="G5" s="4">
        <f t="shared" si="5"/>
        <v>24802</v>
      </c>
      <c r="H5" s="4">
        <f t="shared" si="6"/>
        <v>20668</v>
      </c>
      <c r="I5" s="4">
        <f t="shared" si="7"/>
        <v>0</v>
      </c>
      <c r="J5" s="4">
        <f t="shared" si="8"/>
        <v>0</v>
      </c>
      <c r="O5">
        <v>0</v>
      </c>
      <c r="P5">
        <f t="shared" si="10"/>
        <v>0</v>
      </c>
      <c r="Q5">
        <v>420</v>
      </c>
      <c r="R5" s="2">
        <v>12500000</v>
      </c>
      <c r="S5" s="2"/>
    </row>
    <row r="6" spans="1:21" x14ac:dyDescent="0.25">
      <c r="A6" s="4">
        <v>5</v>
      </c>
      <c r="B6" s="4">
        <f t="shared" si="0"/>
        <v>463</v>
      </c>
      <c r="C6" s="4">
        <f t="shared" si="1"/>
        <v>555.6</v>
      </c>
      <c r="D6" s="4">
        <f t="shared" si="2"/>
        <v>666.72</v>
      </c>
      <c r="E6" s="5">
        <f t="shared" si="3"/>
        <v>12600000</v>
      </c>
      <c r="F6" s="74">
        <f t="shared" si="4"/>
        <v>27214</v>
      </c>
      <c r="G6" s="74">
        <f t="shared" si="5"/>
        <v>22678</v>
      </c>
      <c r="H6" s="74">
        <f t="shared" si="6"/>
        <v>18898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f t="shared" si="10"/>
        <v>0</v>
      </c>
      <c r="Q6" s="7">
        <v>463</v>
      </c>
      <c r="R6" s="75">
        <v>12600000</v>
      </c>
      <c r="S6" s="2"/>
    </row>
    <row r="7" spans="1:21" x14ac:dyDescent="0.25">
      <c r="A7" s="4">
        <v>6</v>
      </c>
      <c r="B7" s="4">
        <f t="shared" si="0"/>
        <v>381.94444444444451</v>
      </c>
      <c r="C7" s="4">
        <f t="shared" si="1"/>
        <v>458.33333333333343</v>
      </c>
      <c r="D7" s="4">
        <f t="shared" si="2"/>
        <v>550.00000000000011</v>
      </c>
      <c r="E7" s="5">
        <f t="shared" si="3"/>
        <v>10000000</v>
      </c>
      <c r="F7" s="4">
        <f t="shared" si="4"/>
        <v>26182</v>
      </c>
      <c r="G7" s="4">
        <f t="shared" si="5"/>
        <v>21818</v>
      </c>
      <c r="H7" s="4">
        <f t="shared" si="6"/>
        <v>18182</v>
      </c>
      <c r="I7" s="4">
        <f t="shared" si="7"/>
        <v>0</v>
      </c>
      <c r="J7" s="4">
        <f t="shared" si="8"/>
        <v>0</v>
      </c>
      <c r="O7">
        <v>550</v>
      </c>
      <c r="P7">
        <f t="shared" si="10"/>
        <v>458.33333333333337</v>
      </c>
      <c r="Q7">
        <f t="shared" ref="Q2:Q10" si="11">P7/1.2</f>
        <v>381.94444444444451</v>
      </c>
      <c r="R7" s="2">
        <v>10000000</v>
      </c>
      <c r="S7" s="2" t="s">
        <v>89</v>
      </c>
    </row>
    <row r="8" spans="1:21" x14ac:dyDescent="0.25">
      <c r="A8" s="4">
        <v>7</v>
      </c>
      <c r="B8" s="4">
        <f t="shared" si="0"/>
        <v>693.33333333333337</v>
      </c>
      <c r="C8" s="4">
        <f t="shared" si="1"/>
        <v>832</v>
      </c>
      <c r="D8" s="4">
        <f t="shared" si="2"/>
        <v>998.4</v>
      </c>
      <c r="E8" s="5">
        <f t="shared" si="3"/>
        <v>22400000</v>
      </c>
      <c r="F8" s="4">
        <f t="shared" si="4"/>
        <v>32308</v>
      </c>
      <c r="G8" s="4">
        <f t="shared" si="5"/>
        <v>26923</v>
      </c>
      <c r="H8" s="4">
        <f t="shared" si="6"/>
        <v>22436</v>
      </c>
      <c r="I8" s="4">
        <f t="shared" si="7"/>
        <v>0</v>
      </c>
      <c r="J8" s="4">
        <f t="shared" si="8"/>
        <v>0</v>
      </c>
      <c r="O8">
        <v>0</v>
      </c>
      <c r="P8">
        <v>832</v>
      </c>
      <c r="Q8">
        <f t="shared" si="11"/>
        <v>693.33333333333337</v>
      </c>
      <c r="R8" s="2">
        <v>22400000</v>
      </c>
      <c r="S8" s="2" t="s">
        <v>90</v>
      </c>
    </row>
    <row r="9" spans="1:21" x14ac:dyDescent="0.25">
      <c r="A9" s="4">
        <v>8</v>
      </c>
      <c r="B9" s="4">
        <f t="shared" si="0"/>
        <v>366.7833</v>
      </c>
      <c r="C9" s="4">
        <f t="shared" si="1"/>
        <v>440.13995999999997</v>
      </c>
      <c r="D9" s="4">
        <f t="shared" si="2"/>
        <v>528.1679519999999</v>
      </c>
      <c r="E9" s="5">
        <f t="shared" si="3"/>
        <v>10500000</v>
      </c>
      <c r="F9" s="4">
        <f t="shared" si="4"/>
        <v>28627</v>
      </c>
      <c r="G9" s="4">
        <f t="shared" si="5"/>
        <v>23856</v>
      </c>
      <c r="H9" s="4">
        <f t="shared" si="6"/>
        <v>19880</v>
      </c>
      <c r="I9" s="4">
        <f t="shared" si="7"/>
        <v>0</v>
      </c>
      <c r="J9" s="4">
        <f t="shared" si="8"/>
        <v>0</v>
      </c>
      <c r="O9">
        <v>0</v>
      </c>
      <c r="P9">
        <f>40.89*10.764</f>
        <v>440.13995999999997</v>
      </c>
      <c r="Q9">
        <f t="shared" si="11"/>
        <v>366.7833</v>
      </c>
      <c r="R9" s="2">
        <v>10500000</v>
      </c>
      <c r="S9" s="2" t="s">
        <v>91</v>
      </c>
    </row>
    <row r="10" spans="1:21" x14ac:dyDescent="0.25">
      <c r="A10" s="4">
        <v>9</v>
      </c>
      <c r="B10" s="4">
        <f t="shared" si="0"/>
        <v>627.9</v>
      </c>
      <c r="C10" s="4">
        <f t="shared" si="1"/>
        <v>753.4799999999999</v>
      </c>
      <c r="D10" s="4">
        <f t="shared" si="2"/>
        <v>904.17599999999982</v>
      </c>
      <c r="E10" s="5">
        <f t="shared" si="3"/>
        <v>13500000</v>
      </c>
      <c r="F10" s="74">
        <f t="shared" si="4"/>
        <v>21500</v>
      </c>
      <c r="G10" s="74">
        <f t="shared" si="5"/>
        <v>17917</v>
      </c>
      <c r="H10" s="74">
        <f t="shared" si="6"/>
        <v>14931</v>
      </c>
      <c r="I10" s="74">
        <f t="shared" si="7"/>
        <v>0</v>
      </c>
      <c r="J10" s="74" t="str">
        <f t="shared" si="8"/>
        <v>PHASE 3</v>
      </c>
      <c r="K10" s="7"/>
      <c r="L10" s="7"/>
      <c r="M10" s="7"/>
      <c r="N10" s="7"/>
      <c r="O10" s="7">
        <v>0</v>
      </c>
      <c r="P10" s="7">
        <f>70*10.764</f>
        <v>753.4799999999999</v>
      </c>
      <c r="Q10" s="7">
        <f t="shared" ref="Q10" si="12">P10/1.2</f>
        <v>627.9</v>
      </c>
      <c r="R10" s="75">
        <v>13500000</v>
      </c>
      <c r="S10" s="75" t="s">
        <v>88</v>
      </c>
      <c r="T10" s="7"/>
      <c r="U10" s="7" t="s">
        <v>98</v>
      </c>
    </row>
    <row r="11" spans="1:21" x14ac:dyDescent="0.25">
      <c r="A11" s="4">
        <v>10</v>
      </c>
      <c r="B11" s="4">
        <f t="shared" si="0"/>
        <v>366.66666666666669</v>
      </c>
      <c r="C11" s="4">
        <f t="shared" si="1"/>
        <v>440</v>
      </c>
      <c r="D11" s="4">
        <f t="shared" si="2"/>
        <v>528</v>
      </c>
      <c r="E11" s="5">
        <f t="shared" si="3"/>
        <v>11611000</v>
      </c>
      <c r="F11" s="4">
        <f t="shared" si="4"/>
        <v>31666</v>
      </c>
      <c r="G11" s="4">
        <f t="shared" si="5"/>
        <v>26389</v>
      </c>
      <c r="H11" s="4">
        <f t="shared" si="6"/>
        <v>21991</v>
      </c>
      <c r="I11" s="4">
        <f t="shared" si="7"/>
        <v>0</v>
      </c>
      <c r="J11" s="4">
        <f t="shared" si="8"/>
        <v>0</v>
      </c>
      <c r="O11">
        <v>0</v>
      </c>
      <c r="P11">
        <v>440</v>
      </c>
      <c r="Q11">
        <f t="shared" ref="Q11:Q15" si="13">P11/1.2</f>
        <v>366.66666666666669</v>
      </c>
      <c r="R11" s="2">
        <v>11611000</v>
      </c>
      <c r="S11" s="2" t="s">
        <v>92</v>
      </c>
    </row>
    <row r="12" spans="1:21" x14ac:dyDescent="0.25">
      <c r="A12" s="4">
        <v>11</v>
      </c>
      <c r="B12" s="4">
        <f t="shared" si="0"/>
        <v>625</v>
      </c>
      <c r="C12" s="4">
        <f t="shared" si="1"/>
        <v>750</v>
      </c>
      <c r="D12" s="4">
        <f t="shared" si="2"/>
        <v>900</v>
      </c>
      <c r="E12" s="5">
        <f t="shared" si="3"/>
        <v>13000000</v>
      </c>
      <c r="F12" s="74">
        <f t="shared" si="4"/>
        <v>20800</v>
      </c>
      <c r="G12" s="74">
        <f t="shared" si="5"/>
        <v>17333</v>
      </c>
      <c r="H12" s="74">
        <f t="shared" si="6"/>
        <v>14444</v>
      </c>
      <c r="I12" s="74">
        <f t="shared" si="7"/>
        <v>0</v>
      </c>
      <c r="J12" s="74" t="str">
        <f t="shared" si="8"/>
        <v>PHASE 3</v>
      </c>
      <c r="K12" s="7"/>
      <c r="L12" s="7"/>
      <c r="M12" s="7"/>
      <c r="N12" s="7"/>
      <c r="O12" s="7">
        <v>0</v>
      </c>
      <c r="P12" s="7">
        <f t="shared" ref="P11:P15" si="14">O12/1.2</f>
        <v>0</v>
      </c>
      <c r="Q12" s="7">
        <v>625</v>
      </c>
      <c r="R12" s="75">
        <v>13000000</v>
      </c>
      <c r="S12" s="75" t="s">
        <v>93</v>
      </c>
      <c r="T12" s="7"/>
      <c r="U12" s="7" t="s">
        <v>98</v>
      </c>
    </row>
    <row r="13" spans="1:21" x14ac:dyDescent="0.25">
      <c r="A13" s="4">
        <v>12</v>
      </c>
      <c r="B13" s="4">
        <f t="shared" si="0"/>
        <v>448</v>
      </c>
      <c r="C13" s="4">
        <f t="shared" si="1"/>
        <v>537.6</v>
      </c>
      <c r="D13" s="4">
        <f t="shared" si="2"/>
        <v>645.12</v>
      </c>
      <c r="E13" s="5">
        <f t="shared" si="3"/>
        <v>11300000</v>
      </c>
      <c r="F13" s="74">
        <f t="shared" si="4"/>
        <v>25223</v>
      </c>
      <c r="G13" s="74">
        <f t="shared" si="5"/>
        <v>21019</v>
      </c>
      <c r="H13" s="74">
        <f t="shared" si="6"/>
        <v>17516</v>
      </c>
      <c r="I13" s="74">
        <f t="shared" si="7"/>
        <v>0</v>
      </c>
      <c r="J13" s="74" t="str">
        <f t="shared" si="8"/>
        <v>PHASE 3</v>
      </c>
      <c r="K13" s="7"/>
      <c r="L13" s="7"/>
      <c r="M13" s="7"/>
      <c r="N13" s="7"/>
      <c r="O13" s="7">
        <v>0</v>
      </c>
      <c r="P13" s="7">
        <f t="shared" si="14"/>
        <v>0</v>
      </c>
      <c r="Q13" s="7">
        <v>448</v>
      </c>
      <c r="R13" s="75">
        <v>11300000</v>
      </c>
      <c r="S13" s="75" t="s">
        <v>90</v>
      </c>
      <c r="T13" s="7"/>
      <c r="U13" s="7" t="s">
        <v>98</v>
      </c>
    </row>
    <row r="14" spans="1:21" x14ac:dyDescent="0.25">
      <c r="A14" s="4">
        <v>13</v>
      </c>
      <c r="B14" s="4">
        <f t="shared" si="0"/>
        <v>693.33333333333337</v>
      </c>
      <c r="C14" s="4">
        <f t="shared" si="1"/>
        <v>832</v>
      </c>
      <c r="D14" s="4">
        <f t="shared" si="2"/>
        <v>998.4</v>
      </c>
      <c r="E14" s="5">
        <f t="shared" si="3"/>
        <v>20000000</v>
      </c>
      <c r="F14" s="4">
        <f t="shared" si="4"/>
        <v>28846</v>
      </c>
      <c r="G14" s="4">
        <f t="shared" si="5"/>
        <v>24038</v>
      </c>
      <c r="H14" s="4">
        <f t="shared" si="6"/>
        <v>20032</v>
      </c>
      <c r="I14" s="4">
        <f t="shared" si="7"/>
        <v>0</v>
      </c>
      <c r="J14" s="4">
        <f t="shared" si="8"/>
        <v>0</v>
      </c>
      <c r="O14">
        <v>0</v>
      </c>
      <c r="P14">
        <v>832</v>
      </c>
      <c r="Q14">
        <f t="shared" si="13"/>
        <v>693.33333333333337</v>
      </c>
      <c r="R14" s="2">
        <v>20000000</v>
      </c>
      <c r="S14" s="2" t="s">
        <v>94</v>
      </c>
    </row>
    <row r="15" spans="1:21" x14ac:dyDescent="0.25">
      <c r="A15" s="4">
        <v>14</v>
      </c>
      <c r="B15" s="4">
        <f t="shared" si="0"/>
        <v>366.80124000000001</v>
      </c>
      <c r="C15" s="4">
        <f t="shared" si="1"/>
        <v>440.16148800000002</v>
      </c>
      <c r="D15" s="4">
        <f t="shared" si="2"/>
        <v>528.19378559999996</v>
      </c>
      <c r="E15" s="5">
        <f t="shared" si="3"/>
        <v>10600000</v>
      </c>
      <c r="F15" s="4">
        <f t="shared" si="4"/>
        <v>28898</v>
      </c>
      <c r="G15" s="4">
        <f t="shared" si="5"/>
        <v>24082</v>
      </c>
      <c r="H15" s="4">
        <f t="shared" si="6"/>
        <v>20068</v>
      </c>
      <c r="I15" s="4">
        <f t="shared" si="7"/>
        <v>0</v>
      </c>
      <c r="J15" s="4">
        <f t="shared" si="8"/>
        <v>0</v>
      </c>
      <c r="O15">
        <v>0</v>
      </c>
      <c r="P15">
        <f>40.892*10.764</f>
        <v>440.16148800000002</v>
      </c>
      <c r="Q15">
        <f t="shared" si="13"/>
        <v>366.80124000000001</v>
      </c>
      <c r="R15" s="2">
        <v>10600000</v>
      </c>
      <c r="S15" s="2" t="s">
        <v>95</v>
      </c>
    </row>
    <row r="16" spans="1:21" x14ac:dyDescent="0.25">
      <c r="A16" s="4">
        <v>15</v>
      </c>
      <c r="B16" s="4">
        <f t="shared" si="0"/>
        <v>546.66666666666674</v>
      </c>
      <c r="C16" s="4">
        <f t="shared" si="1"/>
        <v>656.00000000000011</v>
      </c>
      <c r="D16" s="4">
        <f t="shared" si="2"/>
        <v>787.20000000000016</v>
      </c>
      <c r="E16" s="5">
        <f t="shared" si="3"/>
        <v>18000000</v>
      </c>
      <c r="F16" s="4">
        <f t="shared" ref="F16" si="15">ROUND((E16/B16),0)</f>
        <v>32927</v>
      </c>
      <c r="G16" s="4">
        <f t="shared" ref="G16" si="16">ROUND((E16/C16),0)</f>
        <v>27439</v>
      </c>
      <c r="H16" s="4">
        <f t="shared" ref="H16" si="17">ROUND((E16/D16),0)</f>
        <v>22866</v>
      </c>
      <c r="I16" s="4">
        <f t="shared" ref="I16" si="18">T16</f>
        <v>0</v>
      </c>
      <c r="J16" s="4">
        <f t="shared" ref="J16" si="19">U16</f>
        <v>0</v>
      </c>
      <c r="O16">
        <v>0</v>
      </c>
      <c r="P16">
        <v>656</v>
      </c>
      <c r="Q16">
        <f t="shared" ref="Q16" si="20">P16/1.2</f>
        <v>546.66666666666674</v>
      </c>
      <c r="R16" s="2">
        <v>18000000</v>
      </c>
      <c r="S16" s="2" t="s">
        <v>96</v>
      </c>
    </row>
    <row r="17" spans="1:21" x14ac:dyDescent="0.25">
      <c r="A17" s="4">
        <v>16</v>
      </c>
      <c r="B17" s="4">
        <f t="shared" ref="B17:B21" si="21">Q17</f>
        <v>383.1087</v>
      </c>
      <c r="C17" s="4">
        <f t="shared" ref="C17:C21" si="22">B17*1.2</f>
        <v>459.73043999999999</v>
      </c>
      <c r="D17" s="4">
        <f t="shared" ref="D17:D21" si="23">C17*1.2</f>
        <v>551.67652799999996</v>
      </c>
      <c r="E17" s="5">
        <f t="shared" ref="E17:E21" si="24">R17</f>
        <v>10000000</v>
      </c>
      <c r="F17" s="74">
        <f t="shared" ref="F17" si="25">ROUND((E17/B17),0)</f>
        <v>26102</v>
      </c>
      <c r="G17" s="74">
        <f t="shared" ref="G17" si="26">ROUND((E17/C17),0)</f>
        <v>21752</v>
      </c>
      <c r="H17" s="74">
        <f t="shared" ref="H17" si="27">ROUND((E17/D17),0)</f>
        <v>18127</v>
      </c>
      <c r="I17" s="74">
        <f t="shared" ref="I17" si="28">T17</f>
        <v>0</v>
      </c>
      <c r="J17" s="74" t="str">
        <f t="shared" ref="J17" si="29">U17</f>
        <v>PHASE 3</v>
      </c>
      <c r="K17" s="7"/>
      <c r="L17" s="7"/>
      <c r="M17" s="7"/>
      <c r="N17" s="7"/>
      <c r="O17" s="7">
        <v>0</v>
      </c>
      <c r="P17" s="7">
        <f>42.71*10.764</f>
        <v>459.73043999999999</v>
      </c>
      <c r="Q17" s="7">
        <f t="shared" ref="Q17" si="30">P17/1.2</f>
        <v>383.1087</v>
      </c>
      <c r="R17" s="75">
        <v>10000000</v>
      </c>
      <c r="S17" s="75" t="s">
        <v>97</v>
      </c>
      <c r="T17" s="7"/>
      <c r="U17" s="7" t="s">
        <v>98</v>
      </c>
    </row>
    <row r="18" spans="1:21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21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21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21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21" s="10" customFormat="1" x14ac:dyDescent="0.25"/>
    <row r="23" spans="1:21" s="10" customFormat="1" x14ac:dyDescent="0.25">
      <c r="F23" s="10" t="s">
        <v>87</v>
      </c>
    </row>
    <row r="24" spans="1:21" s="10" customFormat="1" x14ac:dyDescent="0.25">
      <c r="F24" s="68"/>
    </row>
    <row r="25" spans="1:21" s="10" customFormat="1" x14ac:dyDescent="0.25">
      <c r="F25" s="69"/>
    </row>
    <row r="26" spans="1:21" s="10" customFormat="1" x14ac:dyDescent="0.25">
      <c r="F26" s="69"/>
    </row>
    <row r="27" spans="1:21" s="10" customFormat="1" x14ac:dyDescent="0.25">
      <c r="F27" s="52" t="s">
        <v>71</v>
      </c>
      <c r="G27" s="52">
        <v>423</v>
      </c>
    </row>
    <row r="28" spans="1:21" s="10" customFormat="1" x14ac:dyDescent="0.25">
      <c r="C28" s="67" t="s">
        <v>85</v>
      </c>
      <c r="D28" s="67" t="s">
        <v>86</v>
      </c>
      <c r="F28" s="52" t="s">
        <v>83</v>
      </c>
      <c r="G28" s="52">
        <v>437</v>
      </c>
    </row>
    <row r="29" spans="1:21" s="10" customFormat="1" x14ac:dyDescent="0.25">
      <c r="C29" s="67" t="s">
        <v>1</v>
      </c>
      <c r="D29" s="67">
        <v>9300000</v>
      </c>
      <c r="F29" s="52" t="s">
        <v>72</v>
      </c>
      <c r="G29" s="52">
        <v>525</v>
      </c>
      <c r="H29" s="10">
        <f>G29/G28</f>
        <v>1.2013729977116705</v>
      </c>
    </row>
    <row r="30" spans="1:21" s="10" customFormat="1" x14ac:dyDescent="0.25">
      <c r="F30" s="52" t="s">
        <v>73</v>
      </c>
      <c r="G30" s="52"/>
    </row>
    <row r="31" spans="1:21" s="10" customFormat="1" x14ac:dyDescent="0.25">
      <c r="C31" s="70"/>
      <c r="D31" s="70"/>
      <c r="F31" s="70" t="s">
        <v>74</v>
      </c>
      <c r="G31" s="70">
        <f>G29*G30</f>
        <v>0</v>
      </c>
      <c r="H31" s="10">
        <f>G31/D29</f>
        <v>0</v>
      </c>
    </row>
    <row r="32" spans="1:21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>
      <selection activeCell="K24" sqref="K24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1DF8F-4464-47A9-8354-63B9790A474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AE871-8D7D-4718-A127-A47DB3A659A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5F9A65-44F7-426C-9A3A-8776D0E5171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1228E-8D23-4B6C-8995-446F51CC419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0DC1C-4E27-40FB-A181-1434A0715A3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EF5B7D-32B7-48E8-AE44-85769F59806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2024-09-28T05:30:05Z</dcterms:modified>
</cp:coreProperties>
</file>