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September  - 2024\"/>
    </mc:Choice>
  </mc:AlternateContent>
  <xr:revisionPtr revIDLastSave="0" documentId="13_ncr:1_{E3D148B6-9763-4CC1-A201-569A914E106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P19" i="4" l="1"/>
  <c r="P18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Q6" i="4" s="1"/>
  <c r="P5" i="4"/>
  <c r="P4" i="4"/>
  <c r="P3" i="4"/>
  <c r="P21" i="4"/>
  <c r="Q21" i="4" s="1"/>
  <c r="P20" i="4"/>
  <c r="Q20" i="4" s="1"/>
  <c r="Q19" i="4"/>
  <c r="Q18" i="4"/>
  <c r="P17" i="4"/>
  <c r="P16" i="4"/>
  <c r="P22" i="4" l="1"/>
  <c r="Q22" i="4" s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8" i="4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<sst xmlns="http://schemas.openxmlformats.org/spreadsheetml/2006/main" count="49" uniqueCount="46">
  <si>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</si>
  <si>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</si>
  <si>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</si>
  <si>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</si>
  <si>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</si>
  <si>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</si>
  <si>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</si>
  <si>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</si>
  <si>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</si>
  <si>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</si>
  <si>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</si>
  <si>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</si>
  <si>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</si>
  <si>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</si>
  <si>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</si>
  <si>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</si>
  <si>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</si>
  <si>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</si>
  <si>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</si>
  <si>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</si>
  <si>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</si>
  <si>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</si>
  <si>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</si>
  <si>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</si>
  <si>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</si>
  <si>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</si>
  <si>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</si>
  <si>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</si>
  <si>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</si>
  <si>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</si>
  <si>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</si>
  <si>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</si>
  <si>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</si>
  <si>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</si>
  <si>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</si>
  <si>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</si>
  <si>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</si>
  <si>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As per O.C</t>
  </si>
  <si>
    <t>Commercial Office No. 605, 6th Floor, D Square CHSL , Dadabhai Road, Opp Goklibai School , Vile Parle West, Mumbai, 400056, State - Maharashtra, India</t>
  </si>
  <si>
    <t>23.11.2015</t>
  </si>
  <si>
    <t>Carpet  Area Office No. 605</t>
  </si>
  <si>
    <t>CTS No. 877 village Vile Parle (west)</t>
  </si>
  <si>
    <t>Maintanance Bill</t>
  </si>
  <si>
    <t>755.00 sq.ft</t>
  </si>
  <si>
    <t>Measured area</t>
  </si>
  <si>
    <t>487.00 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</si>
</sst>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43" fontId="11" fillId="0" borderId="0" xfId="1" applyFont="1"/>
    <xf numFmtId="14" fontId="11" fillId="0" borderId="0" xfId="0" applyNumberFormat="1" applyFont="1" applyAlignment="1">
      <alignment horizontal="right"/>
    </xf>
    <xf numFmtId="0" fontId="1" fillId="4" borderId="0" xfId="0" applyFont="1" applyFill="1"/>
    <xf numFmtId="2" fontId="6" fillId="4" borderId="0" xfId="1" applyNumberFormat="1" applyFont="1" applyFill="1" applyBorder="1"/>
    <xf numFmtId="0" fontId="6" fillId="4" borderId="4" xfId="0" applyFont="1" applyFill="1" applyBorder="1"/>
    <xf numFmtId="0" fontId="6" fillId="4" borderId="0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599752</xdr:colOff>
      <xdr:row>27</xdr:row>
      <xdr:rowOff>116416</xdr:rowOff>
    </xdr:from>
    <xdr:to>
      <xdr:col>14</xdr:col>
      <xdr:colOff>653240</xdr:colOff>
      <xdr:row>50</xdr:row>
      <xdr:rowOff>84380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97859-546E-4A85-AEE2-D8A45A237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502" y="7492999"/>
          <a:ext cx="7599405" cy="4487047"/>
        </a:xfrm>
        <a:prstGeom prst="rect">
          <a:avLst/>
        </a:prstGeom>
      </xdr:spPr>
    </xdr:pic>
    <xdr:clientData/>
  </xdr:twoCellAnchor>
  <xdr:twoCellAnchor editAs="oneCell">
    <xdr:from>
      <xdr:col>15</xdr:col>
      <xdr:colOff>28513</xdr:colOff>
      <xdr:row>31</xdr:row>
      <xdr:rowOff>141786</xdr:rowOff>
    </xdr:from>
    <xdr:to>
      <xdr:col>19</xdr:col>
      <xdr:colOff>719667</xdr:colOff>
      <xdr:row>50</xdr:row>
      <xdr:rowOff>136294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80BCD3-0A52-4C45-8936-2864EEB0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8949336" y="8122547"/>
          <a:ext cx="3614008" cy="4204820"/>
        </a:xfrm>
        <a:prstGeom prst="rect">
          <a:avLst/>
        </a:prstGeom>
      </xdr:spPr>
    </xdr:pic>
    <xdr:clientData/>
  </xdr:twoCellAnchor>
  <xdr:twoCellAnchor editAs="oneCell">
    <xdr:from>
      <xdr:col>19</xdr:col>
      <xdr:colOff>793750</xdr:colOff>
      <xdr:row>31</xdr:row>
      <xdr:rowOff>148167</xdr:rowOff>
    </xdr:from>
    <xdr:to>
      <xdr:col>24</xdr:col>
      <xdr:colOff>556416</xdr:colOff>
      <xdr:row>49</xdr:row>
      <xdr:rowOff>110540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A160E3-611F-4A1C-BC8E-0938D1AC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32833" y="8180917"/>
          <a:ext cx="5668166" cy="33913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469316</xdr:colOff>
      <xdr:row>41</xdr:row>
      <xdr:rowOff>51860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AD8B53-AB76-4B95-B5F6-A71FEDFAF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92379" cy="75924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355000</xdr:colOff>
      <xdr:row>42</xdr:row>
      <xdr:rowOff>128097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59518-1397-4A08-B8FD-84B0AD8C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0"/>
          <a:ext cx="7078063" cy="785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305778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5FF41-DB8A-4FE1-A06D-E7D011306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11378" cy="746864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24</xdr:col>
      <xdr:colOff>153442</xdr:colOff>
      <xdr:row>38</xdr:row>
      <xdr:rowOff>77221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E91993-297C-420B-A1B7-2AE43257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7468642" cy="731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48653</xdr:colOff>
      <xdr:row>44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5A8B6-9C44-47C7-B2F5-6B383A578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7363853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324661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80498-B719-4B14-AA87-A2C38422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5811061" cy="630643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24</xdr:col>
      <xdr:colOff>353240</xdr:colOff>
      <xdr:row>33</xdr:row>
      <xdr:rowOff>48509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4FD5A1-5C4F-4745-A677-0E399BD29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5839640" cy="633500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34</xdr:col>
      <xdr:colOff>400872</xdr:colOff>
      <xdr:row>33</xdr:row>
      <xdr:rowOff>181878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3C4435-2B77-4D44-A866-C585FCAB1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0" y="0"/>
          <a:ext cx="5887272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12</xdr:col>
      <xdr:colOff>191292</xdr:colOff>
      <xdr:row>34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E1884-D27B-4A04-A23C-CF4F94E3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5677692" cy="6506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"/>
  <sheetViews>
    <sheetView tabSelected="1" topLeftCell="A16" zoomScale="90" zoomScaleNormal="90" workbookViewId="0">
      <selection activeCell="B27" sqref="B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7" t="s">
        <v>26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26"/>
      <c r="T2" s="79" t="s">
        <v>38</v>
      </c>
      <c r="U2" s="79"/>
      <c r="V2" s="79"/>
      <c r="W2" s="79"/>
      <c r="X2" s="79"/>
      <c r="Y2" s="79"/>
    </row>
    <row r="3" spans="1:26" s="25" customFormat="1" x14ac:dyDescent="0.25">
      <c r="A3" s="23">
        <f t="shared" ref="A3:A6" si="0">N3</f>
        <v>0</v>
      </c>
      <c r="B3" s="23">
        <f t="shared" ref="B3:B6" si="1">Q3</f>
        <v>825</v>
      </c>
      <c r="C3" s="23">
        <f>B3*1.1</f>
        <v>907.50000000000011</v>
      </c>
      <c r="D3" s="23">
        <f t="shared" ref="D3:D6" si="2">C3*1.2</f>
        <v>1089</v>
      </c>
      <c r="E3" s="24">
        <f t="shared" ref="E3:E6" si="3">R3</f>
        <v>30000000</v>
      </c>
      <c r="F3" s="72">
        <f t="shared" ref="F3:F6" si="4">ROUND((E3/B3),0)</f>
        <v>36364</v>
      </c>
      <c r="G3" s="23">
        <f t="shared" ref="G3:G6" si="5">ROUND((E3/C3),0)</f>
        <v>33058</v>
      </c>
      <c r="H3" s="23">
        <f t="shared" ref="H3:H6" si="6">ROUND((E3/D3),0)</f>
        <v>27548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825</v>
      </c>
      <c r="R3" s="27">
        <v>30000000</v>
      </c>
      <c r="S3" s="27"/>
      <c r="T3" s="78" t="s">
        <v>41</v>
      </c>
      <c r="U3" s="78"/>
      <c r="V3" s="78"/>
      <c r="W3" s="78"/>
      <c r="X3" s="78"/>
      <c r="Y3" s="78"/>
    </row>
    <row r="4" spans="1:26" s="25" customFormat="1" ht="15.75" thickBot="1" x14ac:dyDescent="0.3">
      <c r="A4" s="23">
        <f t="shared" si="0"/>
        <v>0</v>
      </c>
      <c r="B4" s="23">
        <f t="shared" si="1"/>
        <v>725</v>
      </c>
      <c r="C4" s="23">
        <f t="shared" ref="C4:C8" si="8">B4*1.1</f>
        <v>797.50000000000011</v>
      </c>
      <c r="D4" s="23">
        <f t="shared" si="2"/>
        <v>957.00000000000011</v>
      </c>
      <c r="E4" s="24">
        <f t="shared" si="3"/>
        <v>40000000</v>
      </c>
      <c r="F4" s="23">
        <f t="shared" si="4"/>
        <v>55172</v>
      </c>
      <c r="G4" s="23">
        <f t="shared" si="5"/>
        <v>50157</v>
      </c>
      <c r="H4" s="23">
        <f t="shared" si="6"/>
        <v>41797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si="7"/>
        <v>0</v>
      </c>
      <c r="Q4" s="30">
        <v>725</v>
      </c>
      <c r="R4" s="27">
        <v>40000000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1500</v>
      </c>
      <c r="C5" s="23">
        <f t="shared" si="8"/>
        <v>1650.0000000000002</v>
      </c>
      <c r="D5" s="23">
        <f t="shared" si="2"/>
        <v>1980.0000000000002</v>
      </c>
      <c r="E5" s="24">
        <f t="shared" si="3"/>
        <v>42000000</v>
      </c>
      <c r="F5" s="23">
        <f t="shared" si="4"/>
        <v>28000</v>
      </c>
      <c r="G5" s="23">
        <f t="shared" si="5"/>
        <v>25455</v>
      </c>
      <c r="H5" s="23">
        <f t="shared" si="6"/>
        <v>21212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v>1500</v>
      </c>
      <c r="R5" s="27">
        <v>42000000</v>
      </c>
      <c r="S5" s="27"/>
      <c r="T5" s="57" t="s">
        <v>11</v>
      </c>
      <c r="U5" s="37"/>
      <c r="V5" s="38">
        <v>40000</v>
      </c>
      <c r="W5" s="65" t="s">
        <v>36</v>
      </c>
      <c r="X5" s="10"/>
    </row>
    <row r="6" spans="1:26" s="25" customFormat="1" ht="37.5" customHeight="1" x14ac:dyDescent="0.25">
      <c r="A6" s="23">
        <f t="shared" si="0"/>
        <v>0</v>
      </c>
      <c r="B6" s="23">
        <f t="shared" si="1"/>
        <v>208.33333333333334</v>
      </c>
      <c r="C6" s="23">
        <f t="shared" si="8"/>
        <v>229.16666666666669</v>
      </c>
      <c r="D6" s="23">
        <f t="shared" si="2"/>
        <v>275</v>
      </c>
      <c r="E6" s="24">
        <f t="shared" si="3"/>
        <v>9900000</v>
      </c>
      <c r="F6" s="72">
        <f t="shared" si="4"/>
        <v>47520</v>
      </c>
      <c r="G6" s="23">
        <f t="shared" si="5"/>
        <v>43200</v>
      </c>
      <c r="H6" s="23">
        <f t="shared" si="6"/>
        <v>36000</v>
      </c>
      <c r="I6" s="23" t="e">
        <f>#REF!</f>
        <v>#REF!</v>
      </c>
      <c r="J6" s="23" t="e">
        <f>#REF!</f>
        <v>#REF!</v>
      </c>
      <c r="O6" s="25">
        <v>300</v>
      </c>
      <c r="P6" s="30">
        <f t="shared" si="7"/>
        <v>250</v>
      </c>
      <c r="Q6" s="30">
        <f t="shared" ref="Q6:Q12" si="9">P6/1.2</f>
        <v>208.33333333333334</v>
      </c>
      <c r="R6" s="27">
        <v>9900000</v>
      </c>
      <c r="S6" s="27"/>
      <c r="T6" s="58" t="s">
        <v>12</v>
      </c>
      <c r="U6" s="11"/>
      <c r="V6" s="33">
        <v>2800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900</v>
      </c>
      <c r="C7" s="23">
        <f t="shared" si="8"/>
        <v>990.00000000000011</v>
      </c>
      <c r="D7" s="23">
        <f t="shared" ref="D7" si="12">C7*1.2</f>
        <v>1188</v>
      </c>
      <c r="E7" s="24">
        <f t="shared" ref="E7" si="13">R7</f>
        <v>32500000</v>
      </c>
      <c r="F7" s="72">
        <f t="shared" ref="F7" si="14">ROUND((E7/B7),0)</f>
        <v>36111</v>
      </c>
      <c r="G7" s="23">
        <f t="shared" ref="G7" si="15">ROUND((E7/C7),0)</f>
        <v>32828</v>
      </c>
      <c r="H7" s="23">
        <f t="shared" ref="H7" si="16">ROUND((E7/D7),0)</f>
        <v>27357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7"/>
        <v>0</v>
      </c>
      <c r="Q7" s="30">
        <v>900</v>
      </c>
      <c r="R7" s="27">
        <v>32500000</v>
      </c>
      <c r="S7" s="27"/>
      <c r="T7" s="13" t="s">
        <v>13</v>
      </c>
      <c r="U7" s="11"/>
      <c r="V7" s="33">
        <f>V5-V6</f>
        <v>37200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f t="shared" si="9"/>
        <v>0</v>
      </c>
      <c r="R8" s="27">
        <v>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>B9*1.2</f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7"/>
        <v>0</v>
      </c>
      <c r="Q9" s="30">
        <f t="shared" si="9"/>
        <v>0</v>
      </c>
      <c r="R9" s="27">
        <v>0</v>
      </c>
      <c r="S9" s="27"/>
      <c r="T9" s="13" t="s">
        <v>15</v>
      </c>
      <c r="U9" s="39"/>
      <c r="V9" s="59">
        <f>W9-W10</f>
        <v>10</v>
      </c>
      <c r="W9" s="14">
        <v>2024</v>
      </c>
      <c r="X9" s="45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39"/>
      <c r="V10" s="59">
        <f>V11-V9</f>
        <v>50</v>
      </c>
      <c r="W10" s="64">
        <v>2014</v>
      </c>
      <c r="X10" s="45" t="s">
        <v>37</v>
      </c>
      <c r="Y10" s="54"/>
      <c r="Z10" s="54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39"/>
      <c r="V11" s="59">
        <v>60</v>
      </c>
      <c r="W11" s="14"/>
      <c r="X11" s="45"/>
      <c r="Y11" s="51"/>
      <c r="Z11" s="51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58" t="s">
        <v>35</v>
      </c>
      <c r="U12" s="39"/>
      <c r="V12" s="59">
        <f>(100-10)*V9/V11</f>
        <v>15</v>
      </c>
      <c r="W12" s="14"/>
      <c r="X12" s="45"/>
      <c r="Y12" s="51"/>
      <c r="Z12" s="51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0"/>
      <c r="V13" s="59">
        <f>V12%</f>
        <v>0.15</v>
      </c>
      <c r="W13" s="61"/>
      <c r="X13" s="46"/>
      <c r="Y13" s="51"/>
      <c r="Z13" s="51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420</v>
      </c>
      <c r="W14" s="12"/>
      <c r="X14" s="10"/>
      <c r="Y14" s="51"/>
      <c r="Z14" s="51"/>
    </row>
    <row r="15" spans="1:26" s="25" customFormat="1" ht="36.75" customHeight="1" x14ac:dyDescent="0.25">
      <c r="A15" s="76" t="s">
        <v>27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43"/>
      <c r="T15" s="13" t="s">
        <v>19</v>
      </c>
      <c r="U15" s="11"/>
      <c r="V15" s="33">
        <f>V8-V14</f>
        <v>2380</v>
      </c>
      <c r="W15" s="12"/>
      <c r="X15" s="10"/>
      <c r="Y15" s="51"/>
      <c r="Z15" s="51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218</v>
      </c>
      <c r="C16" s="23">
        <f>B16*1.1</f>
        <v>239.8</v>
      </c>
      <c r="D16" s="23">
        <f t="shared" ref="D16:D18" si="39">C16*1.2</f>
        <v>287.76</v>
      </c>
      <c r="E16" s="24">
        <f t="shared" ref="E16:E18" si="40">R16</f>
        <v>6000000</v>
      </c>
      <c r="F16" s="23">
        <f t="shared" ref="F16:F18" si="41">ROUND((E16/B16),0)</f>
        <v>27523</v>
      </c>
      <c r="G16" s="23">
        <f t="shared" ref="G16:G18" si="42">ROUND((E16/C16),0)</f>
        <v>25021</v>
      </c>
      <c r="H16" s="23">
        <f t="shared" ref="H16:H18" si="43">ROUND((E16/D16),0)</f>
        <v>20851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4">O16/1.2</f>
        <v>0</v>
      </c>
      <c r="Q16" s="29">
        <v>218</v>
      </c>
      <c r="R16" s="2">
        <v>6000000</v>
      </c>
      <c r="S16" s="2"/>
      <c r="T16" s="13" t="s">
        <v>13</v>
      </c>
      <c r="U16" s="11"/>
      <c r="V16" s="33">
        <f>V7</f>
        <v>37200</v>
      </c>
      <c r="W16" s="12"/>
      <c r="X16" s="10"/>
      <c r="Y16" s="51"/>
      <c r="Z16" s="51"/>
    </row>
    <row r="17" spans="1:26" s="25" customFormat="1" ht="15.75" x14ac:dyDescent="0.25">
      <c r="A17" s="23">
        <f t="shared" si="37"/>
        <v>0</v>
      </c>
      <c r="B17" s="23">
        <f t="shared" si="38"/>
        <v>675</v>
      </c>
      <c r="C17" s="23">
        <f t="shared" ref="C17:C20" si="45">B17*1.1</f>
        <v>742.50000000000011</v>
      </c>
      <c r="D17" s="23">
        <f t="shared" si="39"/>
        <v>891.00000000000011</v>
      </c>
      <c r="E17" s="24">
        <f t="shared" si="40"/>
        <v>21312000</v>
      </c>
      <c r="F17" s="72">
        <f t="shared" si="41"/>
        <v>31573</v>
      </c>
      <c r="G17" s="23">
        <f t="shared" si="42"/>
        <v>28703</v>
      </c>
      <c r="H17" s="23">
        <f t="shared" si="43"/>
        <v>23919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4"/>
        <v>0</v>
      </c>
      <c r="Q17" s="29">
        <v>675</v>
      </c>
      <c r="R17" s="2">
        <v>21312000</v>
      </c>
      <c r="S17" s="2"/>
      <c r="T17" s="13"/>
      <c r="U17" s="11"/>
      <c r="V17" s="33"/>
      <c r="W17" s="12"/>
      <c r="X17" s="10"/>
      <c r="Z17" s="51"/>
    </row>
    <row r="18" spans="1:26" s="25" customFormat="1" ht="15.75" x14ac:dyDescent="0.25">
      <c r="A18" s="23">
        <f t="shared" si="37"/>
        <v>0</v>
      </c>
      <c r="B18" s="23">
        <f t="shared" si="38"/>
        <v>982.30470000000014</v>
      </c>
      <c r="C18" s="23">
        <f t="shared" si="45"/>
        <v>1080.5351700000003</v>
      </c>
      <c r="D18" s="23">
        <f t="shared" si="39"/>
        <v>1296.6422040000004</v>
      </c>
      <c r="E18" s="24">
        <f t="shared" si="40"/>
        <v>33500000</v>
      </c>
      <c r="F18" s="72">
        <f t="shared" si="41"/>
        <v>34103</v>
      </c>
      <c r="G18" s="23">
        <f t="shared" si="42"/>
        <v>31003</v>
      </c>
      <c r="H18" s="23">
        <f t="shared" si="43"/>
        <v>25836</v>
      </c>
      <c r="I18" s="23" t="e">
        <f>#REF!</f>
        <v>#REF!</v>
      </c>
      <c r="J18" s="23" t="e">
        <f>#REF!</f>
        <v>#REF!</v>
      </c>
      <c r="O18">
        <v>0</v>
      </c>
      <c r="P18" s="29">
        <f>109.51*10.764</f>
        <v>1178.7656400000001</v>
      </c>
      <c r="Q18" s="29">
        <f t="shared" ref="Q18:Q21" si="46">P18/1.2</f>
        <v>982.30470000000014</v>
      </c>
      <c r="R18" s="2">
        <v>33500000</v>
      </c>
      <c r="S18" s="2"/>
      <c r="T18" s="13" t="s">
        <v>20</v>
      </c>
      <c r="U18" s="11"/>
      <c r="V18" s="33">
        <f>V16+V15</f>
        <v>39580</v>
      </c>
      <c r="W18" s="12"/>
      <c r="X18" s="10"/>
      <c r="Y18" s="51"/>
      <c r="Z18" s="51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183.07769999999999</v>
      </c>
      <c r="C19" s="23">
        <f t="shared" si="45"/>
        <v>201.38547</v>
      </c>
      <c r="D19" s="23">
        <f t="shared" ref="D19:D25" si="49">C19*1.2</f>
        <v>241.66256399999997</v>
      </c>
      <c r="E19" s="24">
        <f t="shared" ref="E19:E25" si="50">R19</f>
        <v>24300000</v>
      </c>
      <c r="F19" s="23">
        <f t="shared" ref="F19:F25" si="51">ROUND((E19/B19),0)</f>
        <v>132731</v>
      </c>
      <c r="G19" s="23">
        <f t="shared" ref="G19:G25" si="52">ROUND((E19/C19),0)</f>
        <v>120664</v>
      </c>
      <c r="H19" s="23">
        <f t="shared" ref="H19:H25" si="53">ROUND((E19/D19),0)</f>
        <v>100553</v>
      </c>
      <c r="I19" s="23" t="e">
        <f>#REF!</f>
        <v>#REF!</v>
      </c>
      <c r="J19" s="23" t="e">
        <f>#REF!</f>
        <v>#REF!</v>
      </c>
      <c r="O19">
        <v>0</v>
      </c>
      <c r="P19" s="29">
        <f>20.41*10.764</f>
        <v>219.69323999999997</v>
      </c>
      <c r="Q19" s="29">
        <f t="shared" si="46"/>
        <v>183.07769999999999</v>
      </c>
      <c r="R19" s="2">
        <v>24300000</v>
      </c>
      <c r="S19" s="2"/>
      <c r="T19" s="13"/>
      <c r="U19" s="39"/>
      <c r="V19" s="59"/>
      <c r="W19" s="14"/>
      <c r="X19" s="45"/>
      <c r="Y19" s="52"/>
      <c r="Z19" s="51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5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4"/>
        <v>0</v>
      </c>
      <c r="Q20" s="29">
        <f t="shared" si="46"/>
        <v>0</v>
      </c>
      <c r="R20" s="2">
        <v>0</v>
      </c>
      <c r="S20" s="2"/>
      <c r="T20" s="62" t="s">
        <v>40</v>
      </c>
      <c r="U20" s="40"/>
      <c r="V20" s="73">
        <v>487</v>
      </c>
      <c r="W20" s="74" t="s">
        <v>29</v>
      </c>
      <c r="X20" s="75" t="s">
        <v>44</v>
      </c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4"/>
        <v>0</v>
      </c>
      <c r="Q21" s="29">
        <f t="shared" si="46"/>
        <v>0</v>
      </c>
      <c r="R21" s="2">
        <v>0</v>
      </c>
      <c r="S21" s="2"/>
      <c r="T21" s="15" t="s">
        <v>30</v>
      </c>
      <c r="U21" s="40"/>
      <c r="V21" s="35">
        <f>V18*V20</f>
        <v>19275460</v>
      </c>
      <c r="W21" s="16"/>
      <c r="X21" s="47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40"/>
      <c r="V22" s="35"/>
      <c r="W22" s="16"/>
      <c r="X22" s="53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19275460</v>
      </c>
      <c r="W23" s="18"/>
      <c r="X23" s="48"/>
      <c r="Y23" s="55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40"/>
      <c r="V24" s="10">
        <f>V23*0.98</f>
        <v>18889950.800000001</v>
      </c>
      <c r="W24" s="14"/>
      <c r="X24" s="63"/>
      <c r="Y24" s="44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40"/>
      <c r="V25" s="35">
        <f>V23*0.8</f>
        <v>15420368</v>
      </c>
      <c r="W25" s="18"/>
      <c r="X25" s="48"/>
    </row>
    <row r="26" spans="1:26" ht="15.75" x14ac:dyDescent="0.25">
      <c r="T26" s="15" t="s">
        <v>23</v>
      </c>
      <c r="U26" s="40"/>
      <c r="V26" s="35">
        <f>V6*V20</f>
        <v>1363600</v>
      </c>
      <c r="W26" s="19"/>
      <c r="X26" s="49"/>
      <c r="Y26" s="9"/>
    </row>
    <row r="27" spans="1:26" ht="18.75" customHeight="1" x14ac:dyDescent="0.25">
      <c r="G27" s="8"/>
      <c r="T27" s="13" t="s">
        <v>24</v>
      </c>
      <c r="U27" s="39"/>
      <c r="V27" s="41"/>
      <c r="W27" s="18"/>
      <c r="X27" s="48"/>
    </row>
    <row r="28" spans="1:26" ht="21" customHeight="1" x14ac:dyDescent="0.35">
      <c r="P28" s="31" t="s">
        <v>31</v>
      </c>
      <c r="Q28" s="32" t="s">
        <v>45</v>
      </c>
      <c r="R28" s="32"/>
      <c r="T28" s="66" t="s">
        <v>25</v>
      </c>
      <c r="U28" s="67"/>
      <c r="V28" s="68">
        <f>V23*0.025/12</f>
        <v>40157.208333333336</v>
      </c>
      <c r="W28" s="69"/>
      <c r="X28" s="56"/>
      <c r="Y28" s="6"/>
    </row>
    <row r="29" spans="1:26" ht="20.25" customHeight="1" thickBot="1" x14ac:dyDescent="0.3">
      <c r="G29" s="6"/>
      <c r="H29" s="6"/>
      <c r="P29" s="31" t="s">
        <v>42</v>
      </c>
      <c r="Q29" s="32" t="s">
        <v>43</v>
      </c>
      <c r="T29" s="20"/>
      <c r="U29" s="21"/>
      <c r="V29" s="34"/>
      <c r="W29" s="22"/>
      <c r="X29" s="50"/>
      <c r="Y29" s="25"/>
    </row>
    <row r="31" spans="1:26" x14ac:dyDescent="0.25">
      <c r="P31" s="31" t="s">
        <v>34</v>
      </c>
      <c r="Q31" s="70">
        <v>10000000</v>
      </c>
      <c r="R31" s="71" t="s">
        <v>39</v>
      </c>
      <c r="X31" s="9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1" sqref="M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4" zoomScaleNormal="100" workbookViewId="0">
      <selection activeCell="B4" sqref="B4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" sqref="Z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D1" sqref="D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2024-09-21T09:59:16Z</dcterms:modified>
</cp:coreProperties>
</file>