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aluation Work\Flat Folder\Dharmesh Jhaveri\"/>
    </mc:Choice>
  </mc:AlternateContent>
  <xr:revisionPtr revIDLastSave="0" documentId="13_ncr:1_{53F2A63E-4FAC-47BE-9A07-87055AE4FD1D}" xr6:coauthVersionLast="47" xr6:coauthVersionMax="47" xr10:uidLastSave="{00000000-0000-0000-0000-000000000000}"/>
  <bookViews>
    <workbookView xWindow="-120" yWindow="-120" windowWidth="29040" windowHeight="15720" activeTab="1" xr2:uid="{3CA531F6-8A69-4B76-9A42-355BBB55FC40}"/>
  </bookViews>
  <sheets>
    <sheet name="Cal." sheetId="20" r:id="rId1"/>
    <sheet name="YG" sheetId="21" r:id="rId2"/>
    <sheet name="Sheet1" sheetId="22" r:id="rId3"/>
    <sheet name="Sheet2" sheetId="23" r:id="rId4"/>
    <sheet name="Sheet3" sheetId="24" r:id="rId5"/>
    <sheet name="Sheet4" sheetId="25" r:id="rId6"/>
    <sheet name="Sheet5" sheetId="26" r:id="rId7"/>
    <sheet name="Sheet6" sheetId="27" r:id="rId8"/>
    <sheet name="Sheet7" sheetId="28" r:id="rId9"/>
    <sheet name="Sheet8" sheetId="29" r:id="rId10"/>
    <sheet name="Sheet9" sheetId="30" r:id="rId11"/>
    <sheet name="Sheet10" sheetId="31" r:id="rId12"/>
    <sheet name="IGr1" sheetId="32" r:id="rId13"/>
    <sheet name="IGR2" sheetId="33" r:id="rId14"/>
    <sheet name="IGR3" sheetId="34" r:id="rId15"/>
    <sheet name="IGR4" sheetId="35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4" i="21" l="1"/>
  <c r="D20" i="20"/>
  <c r="C24" i="20"/>
  <c r="E29" i="21"/>
  <c r="E30" i="21"/>
  <c r="E31" i="21"/>
  <c r="E37" i="21" s="1"/>
  <c r="E38" i="21" s="1"/>
  <c r="E32" i="21"/>
  <c r="E33" i="21"/>
  <c r="E34" i="21"/>
  <c r="E35" i="21"/>
  <c r="E36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 s="1"/>
  <c r="E55" i="21"/>
  <c r="E57" i="21"/>
  <c r="E58" i="21"/>
  <c r="E59" i="21"/>
  <c r="E64" i="21"/>
  <c r="E66" i="21" s="1"/>
  <c r="E67" i="21" s="1"/>
  <c r="Z23" i="26"/>
  <c r="Q26" i="25"/>
  <c r="Q22" i="24"/>
  <c r="Q20" i="23"/>
  <c r="Q22" i="22"/>
  <c r="C65" i="21"/>
  <c r="E65" i="21" s="1"/>
  <c r="D17" i="21"/>
  <c r="C10" i="21"/>
  <c r="C11" i="21" s="1"/>
  <c r="C8" i="21"/>
  <c r="C6" i="21"/>
  <c r="C5" i="21"/>
  <c r="C14" i="21" s="1"/>
  <c r="E40" i="20"/>
  <c r="E41" i="20" s="1"/>
  <c r="C65" i="20"/>
  <c r="E65" i="20" s="1"/>
  <c r="E64" i="20"/>
  <c r="E58" i="20"/>
  <c r="E59" i="20"/>
  <c r="E57" i="20"/>
  <c r="E55" i="20"/>
  <c r="E52" i="20"/>
  <c r="E51" i="20"/>
  <c r="E50" i="20"/>
  <c r="E49" i="20"/>
  <c r="E48" i="20"/>
  <c r="E47" i="20"/>
  <c r="E46" i="20"/>
  <c r="E45" i="20"/>
  <c r="E44" i="20"/>
  <c r="E43" i="20"/>
  <c r="E42" i="20"/>
  <c r="E39" i="20"/>
  <c r="E30" i="20"/>
  <c r="E31" i="20"/>
  <c r="E32" i="20"/>
  <c r="E33" i="20"/>
  <c r="E34" i="20"/>
  <c r="E35" i="20"/>
  <c r="E36" i="20"/>
  <c r="E29" i="20"/>
  <c r="E66" i="20" l="1"/>
  <c r="E67" i="20" s="1"/>
  <c r="E60" i="21"/>
  <c r="E61" i="21" s="1"/>
  <c r="E68" i="21" s="1"/>
  <c r="C12" i="21"/>
  <c r="C13" i="21" s="1"/>
  <c r="C15" i="21" s="1"/>
  <c r="E18" i="21" s="1"/>
  <c r="E37" i="20"/>
  <c r="E38" i="20" s="1"/>
  <c r="E60" i="20"/>
  <c r="E61" i="20" s="1"/>
  <c r="E68" i="20" s="1"/>
  <c r="E53" i="20"/>
  <c r="E54" i="20" s="1"/>
  <c r="C20" i="21" l="1"/>
  <c r="C25" i="20"/>
  <c r="D17" i="20"/>
  <c r="C10" i="20"/>
  <c r="C11" i="20" s="1"/>
  <c r="C8" i="20"/>
  <c r="C6" i="20"/>
  <c r="C5" i="20"/>
  <c r="C14" i="20" s="1"/>
  <c r="C22" i="21" l="1"/>
  <c r="C21" i="21"/>
  <c r="D20" i="21"/>
  <c r="C13" i="20"/>
  <c r="C12" i="20"/>
  <c r="C15" i="20" l="1"/>
  <c r="C20" i="20" l="1"/>
  <c r="C22" i="20" l="1"/>
  <c r="C21" i="20"/>
</calcChain>
</file>

<file path=xl/sharedStrings.xml><?xml version="1.0" encoding="utf-8"?>
<sst xmlns="http://schemas.openxmlformats.org/spreadsheetml/2006/main" count="54" uniqueCount="30">
  <si>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</si>
  <si>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</si>
  <si>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</si>
  <si>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</si>
  <si>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</si>
  <si>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</si>
  <si>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</si>
  <si>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</si>
  <si>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</si>
  <si>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</si>
  <si>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</si>
  <si>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CA</t>
  </si>
  <si>
    <t>RV</t>
  </si>
  <si>
    <t>DV</t>
  </si>
  <si>
    <t>IV</t>
  </si>
  <si>
    <t>Terrace Area</t>
  </si>
  <si>
    <t xml:space="preserve">Value </t>
  </si>
  <si>
    <t>Rate for terrace</t>
  </si>
  <si>
    <t>Bungalow No.11</t>
  </si>
  <si>
    <t>Ground Floor</t>
  </si>
  <si>
    <t>First Floor</t>
  </si>
  <si>
    <t>Verandah</t>
  </si>
  <si>
    <t>Balcony</t>
  </si>
  <si>
    <t>Terrace</t>
  </si>
  <si>
    <t>As Per Site Visit:</t>
  </si>
  <si>
    <t>Total Carpet area</t>
  </si>
  <si>
    <t>Carpet Area in Sq. Ft.</t>
  </si>
  <si>
    <t xml:space="preserve">Fair Market Value </t>
  </si>
  <si>
    <t>Realizable Value</t>
  </si>
  <si>
    <t>Distress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</si>
</sst>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5">
    <xf numFmtId="0" fontId="0" fillId="0" borderId="0" xfId="0"/>
    <xf numFmtId="43" fontId="0" fillId="0" borderId="0" xfId="1" applyFont="1"/>
    <xf numFmtId="0" fontId="0" fillId="0" borderId="1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2" xfId="0" applyBorder="1"/>
    <xf numFmtId="0" fontId="0" fillId="0" borderId="7" xfId="0" applyBorder="1"/>
    <xf numFmtId="43" fontId="3" fillId="0" borderId="0" xfId="1" applyFont="1" applyBorder="1"/>
    <xf numFmtId="43" fontId="2" fillId="0" borderId="0" xfId="1" applyFont="1" applyBorder="1"/>
    <xf numFmtId="164" fontId="0" fillId="0" borderId="0" xfId="0" applyNumberFormat="1"/>
    <xf numFmtId="0" fontId="0" fillId="0" borderId="5" xfId="0" applyBorder="1" applyAlignment="1">
      <alignment wrapText="1"/>
    </xf>
    <xf numFmtId="0" fontId="3" fillId="0" borderId="0" xfId="0" applyFont="1"/>
    <xf numFmtId="9" fontId="3" fillId="0" borderId="0" xfId="0" applyNumberFormat="1" applyFont="1"/>
    <xf numFmtId="43" fontId="0" fillId="0" borderId="6" xfId="0" applyNumberFormat="1" applyBorder="1"/>
    <xf numFmtId="43" fontId="0" fillId="0" borderId="6" xfId="1" applyFont="1" applyBorder="1"/>
    <xf numFmtId="43" fontId="0" fillId="0" borderId="0" xfId="0" applyNumberFormat="1"/>
    <xf numFmtId="164" fontId="0" fillId="0" borderId="6" xfId="0" applyNumberFormat="1" applyBorder="1"/>
    <xf numFmtId="43" fontId="2" fillId="0" borderId="0" xfId="1" applyFont="1"/>
    <xf numFmtId="43" fontId="0" fillId="0" borderId="3" xfId="1" applyFont="1" applyBorder="1"/>
    <xf numFmtId="43" fontId="0" fillId="0" borderId="7" xfId="1" applyFont="1" applyBorder="1"/>
    <xf numFmtId="43" fontId="2" fillId="0" borderId="0" xfId="0" applyNumberFormat="1" applyFont="1"/>
    <xf numFmtId="0" fontId="2" fillId="0" borderId="0" xfId="0" applyFont="1"/>
    <xf numFmtId="0" fontId="2" fillId="0" borderId="5" xfId="0" applyFont="1" applyBorder="1"/>
    <xf numFmtId="165" fontId="2" fillId="0" borderId="0" xfId="1" applyNumberFormat="1" applyFont="1" applyBorder="1"/>
  </cellXfs>
  <cellStyles count="3">
    <cellStyle name="Comma" xfId="1" builtinId="3"/>
    <cellStyle name="Comma 2" xfId="2" xr:uid="{5DD1358F-5C40-4EF6-AD43-42ACAA78C94F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10803</xdr:colOff>
      <xdr:row>42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23C55B-CF03-7CFE-E833-9235887DA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54803" cy="80116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49674</xdr:colOff>
      <xdr:row>37</xdr:row>
      <xdr:rowOff>10510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EA0F76-2A4C-24F6-327C-7D97C39E2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0074" cy="705901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267418</xdr:colOff>
      <xdr:row>40</xdr:row>
      <xdr:rowOff>1064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5C63C7-8A6F-C013-640C-B59129DA8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44218" cy="76210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267418</xdr:colOff>
      <xdr:row>39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374CCD-3FB4-BED7-2634-1A136E987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44218" cy="761153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267418</xdr:colOff>
      <xdr:row>39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0174ED-E7FA-BB07-212F-DE5AA769F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44218" cy="743053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295997</xdr:colOff>
      <xdr:row>39</xdr:row>
      <xdr:rowOff>153458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BF12BC-D170-D19D-F8AE-207A9E6EE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72797" cy="7582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125119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D012B4-C61E-764E-632C-20BEED3FE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69119" cy="9030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77487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F3F22D-5B5D-55F5-FA61-BF17A0CAA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21487" cy="89833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115592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4CF785-9944-8E79-A9C6-A5F4BDC9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59592" cy="8992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2E6029-33BA-0C50-D116-5A92BCD66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8992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182277</xdr:colOff>
      <xdr:row>31</xdr:row>
      <xdr:rowOff>124667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3DE989-EB80-9B0C-1415-8D90D3074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26277" cy="60301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153698</xdr:colOff>
      <xdr:row>31</xdr:row>
      <xdr:rowOff>124667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356F2E-5939-48CF-C716-B2B0CD7D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97698" cy="60301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229908</xdr:colOff>
      <xdr:row>31</xdr:row>
      <xdr:rowOff>115140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60E46D-B2BB-60AF-61B3-1876A08A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73908" cy="60206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172750</xdr:colOff>
      <xdr:row>31</xdr:row>
      <xdr:rowOff>115140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2679E3-3E6C-EE15-99C2-648AAB89A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16750" cy="6020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53B5A-0B9D-474D-A35E-52D2470FECE9}">
  <dimension ref="A1:E68"/>
  <sheetViews>
    <sheetView workbookViewId="0">
      <selection activeCell="D21" sqref="D21"/>
    </sheetView>
  </sheetViews>
  <sheetFormatPr defaultRowHeight="15" x14ac:dyDescent="0.25"/>
  <cols>
    <col min="1" max="1" width="21.7109375" bestFit="1" customWidth="1"/>
    <col min="2" max="2" width="9" bestFit="1" customWidth="1"/>
    <col min="3" max="3" width="15.28515625" style="1" bestFit="1" customWidth="1"/>
    <col min="4" max="4" width="15.28515625" bestFit="1" customWidth="1"/>
    <col min="5" max="5" width="14.28515625" bestFit="1" customWidth="1"/>
  </cols>
  <sheetData>
    <row r="1" spans="1:5" x14ac:dyDescent="0.25">
      <c r="A1" s="3"/>
      <c r="B1" s="3"/>
      <c r="C1" s="19"/>
    </row>
    <row r="2" spans="1:5" x14ac:dyDescent="0.25">
      <c r="A2" s="23" t="s">
        <v>18</v>
      </c>
      <c r="D2" s="5"/>
    </row>
    <row r="3" spans="1:5" x14ac:dyDescent="0.25">
      <c r="A3" s="4" t="s">
        <v>0</v>
      </c>
      <c r="B3" s="8"/>
      <c r="C3" s="9">
        <v>15250</v>
      </c>
      <c r="D3" s="5"/>
      <c r="E3" s="10"/>
    </row>
    <row r="4" spans="1:5" ht="30" x14ac:dyDescent="0.25">
      <c r="A4" s="11" t="s">
        <v>1</v>
      </c>
      <c r="B4" s="8"/>
      <c r="C4" s="9">
        <v>2500</v>
      </c>
      <c r="D4" s="5"/>
    </row>
    <row r="5" spans="1:5" x14ac:dyDescent="0.25">
      <c r="A5" s="4" t="s">
        <v>2</v>
      </c>
      <c r="B5" s="8"/>
      <c r="C5" s="9">
        <f>C3-C4</f>
        <v>12750</v>
      </c>
      <c r="D5" s="5"/>
    </row>
    <row r="6" spans="1:5" x14ac:dyDescent="0.25">
      <c r="A6" s="4" t="s">
        <v>3</v>
      </c>
      <c r="B6" s="8"/>
      <c r="C6" s="9">
        <f>C4</f>
        <v>2500</v>
      </c>
      <c r="D6" s="5"/>
    </row>
    <row r="7" spans="1:5" x14ac:dyDescent="0.25">
      <c r="A7" s="4" t="s">
        <v>4</v>
      </c>
      <c r="B7" s="12"/>
      <c r="C7" s="18">
        <v>14</v>
      </c>
      <c r="D7" s="5"/>
    </row>
    <row r="8" spans="1:5" x14ac:dyDescent="0.25">
      <c r="A8" s="4" t="s">
        <v>5</v>
      </c>
      <c r="B8" s="12"/>
      <c r="C8" s="18">
        <f>60-C7</f>
        <v>46</v>
      </c>
      <c r="D8" s="5"/>
    </row>
    <row r="9" spans="1:5" x14ac:dyDescent="0.25">
      <c r="A9" s="4" t="s">
        <v>6</v>
      </c>
      <c r="B9" s="12"/>
      <c r="C9" s="18">
        <v>60</v>
      </c>
      <c r="D9" s="5"/>
    </row>
    <row r="10" spans="1:5" ht="30" x14ac:dyDescent="0.25">
      <c r="A10" s="11" t="s">
        <v>7</v>
      </c>
      <c r="B10" s="12"/>
      <c r="C10" s="18">
        <f>90*C7/C9</f>
        <v>21</v>
      </c>
      <c r="D10" s="5"/>
    </row>
    <row r="11" spans="1:5" x14ac:dyDescent="0.25">
      <c r="A11" s="4"/>
      <c r="B11" s="13"/>
      <c r="C11" s="18">
        <f>C10%</f>
        <v>0.21</v>
      </c>
      <c r="D11" s="5"/>
    </row>
    <row r="12" spans="1:5" x14ac:dyDescent="0.25">
      <c r="A12" s="4" t="s">
        <v>8</v>
      </c>
      <c r="B12" s="8"/>
      <c r="C12" s="24">
        <f>C6*C11</f>
        <v>525</v>
      </c>
      <c r="D12" s="5"/>
    </row>
    <row r="13" spans="1:5" x14ac:dyDescent="0.25">
      <c r="A13" s="4" t="s">
        <v>9</v>
      </c>
      <c r="B13" s="8"/>
      <c r="C13" s="24">
        <f>C6-C12</f>
        <v>1975</v>
      </c>
      <c r="D13" s="5"/>
    </row>
    <row r="14" spans="1:5" x14ac:dyDescent="0.25">
      <c r="A14" s="4" t="s">
        <v>2</v>
      </c>
      <c r="B14" s="8"/>
      <c r="C14" s="9">
        <f>C5</f>
        <v>12750</v>
      </c>
      <c r="D14" s="14"/>
    </row>
    <row r="15" spans="1:5" x14ac:dyDescent="0.25">
      <c r="A15" s="4" t="s">
        <v>10</v>
      </c>
      <c r="B15" s="8"/>
      <c r="C15" s="9">
        <f>ROUND(C14+C13,0)</f>
        <v>14725</v>
      </c>
      <c r="D15" s="5"/>
    </row>
    <row r="16" spans="1:5" x14ac:dyDescent="0.25">
      <c r="A16" s="4"/>
      <c r="B16" s="12"/>
      <c r="C16" s="18"/>
      <c r="D16" s="5"/>
    </row>
    <row r="17" spans="1:5" x14ac:dyDescent="0.25">
      <c r="A17" s="4" t="s">
        <v>11</v>
      </c>
      <c r="C17" s="18">
        <v>2383</v>
      </c>
      <c r="D17" s="15">
        <f>C17*1.2</f>
        <v>2859.6</v>
      </c>
    </row>
    <row r="18" spans="1:5" x14ac:dyDescent="0.25">
      <c r="A18" s="4" t="s">
        <v>15</v>
      </c>
      <c r="C18" s="18">
        <v>0</v>
      </c>
      <c r="D18" s="15"/>
      <c r="E18" s="1"/>
    </row>
    <row r="19" spans="1:5" x14ac:dyDescent="0.25">
      <c r="A19" s="4" t="s">
        <v>17</v>
      </c>
      <c r="C19" s="18">
        <v>0</v>
      </c>
      <c r="D19" s="15"/>
    </row>
    <row r="20" spans="1:5" x14ac:dyDescent="0.25">
      <c r="A20" s="4" t="s">
        <v>16</v>
      </c>
      <c r="C20" s="18">
        <f>ROUND(C15*C17,0)+ROUND(C19*C18,0)</f>
        <v>35089675</v>
      </c>
      <c r="D20" s="14">
        <f>MROUND(C20*0.025/12,500)</f>
        <v>73000</v>
      </c>
    </row>
    <row r="21" spans="1:5" x14ac:dyDescent="0.25">
      <c r="A21" s="4" t="s">
        <v>12</v>
      </c>
      <c r="C21" s="1">
        <f>ROUND(C20*90%,0)</f>
        <v>31580708</v>
      </c>
      <c r="D21" s="17"/>
      <c r="E21" s="16"/>
    </row>
    <row r="22" spans="1:5" x14ac:dyDescent="0.25">
      <c r="A22" s="4" t="s">
        <v>13</v>
      </c>
      <c r="C22" s="1">
        <f>ROUND(C20*80%,0)</f>
        <v>28071740</v>
      </c>
      <c r="D22" s="5"/>
    </row>
    <row r="23" spans="1:5" x14ac:dyDescent="0.25">
      <c r="A23" s="4"/>
      <c r="D23" s="5"/>
    </row>
    <row r="24" spans="1:5" x14ac:dyDescent="0.25">
      <c r="A24" s="6" t="s">
        <v>14</v>
      </c>
      <c r="B24" s="7"/>
      <c r="C24" s="20">
        <f>C4*D17*1.2</f>
        <v>8578800</v>
      </c>
      <c r="D24" s="2"/>
    </row>
    <row r="25" spans="1:5" x14ac:dyDescent="0.25">
      <c r="C25" s="1" t="e">
        <f>#REF!*C17*1.2</f>
        <v>#REF!</v>
      </c>
    </row>
    <row r="28" spans="1:5" x14ac:dyDescent="0.25">
      <c r="A28" t="s">
        <v>24</v>
      </c>
    </row>
    <row r="29" spans="1:5" x14ac:dyDescent="0.25">
      <c r="A29" t="s">
        <v>19</v>
      </c>
      <c r="C29" s="1">
        <v>3.59</v>
      </c>
      <c r="D29">
        <v>3.89</v>
      </c>
      <c r="E29" s="16">
        <f>D29*C29</f>
        <v>13.9651</v>
      </c>
    </row>
    <row r="30" spans="1:5" x14ac:dyDescent="0.25">
      <c r="C30" s="1">
        <v>2.57</v>
      </c>
      <c r="D30">
        <v>1.4</v>
      </c>
      <c r="E30" s="16">
        <f t="shared" ref="E30:E36" si="0">D30*C30</f>
        <v>3.5979999999999994</v>
      </c>
    </row>
    <row r="31" spans="1:5" x14ac:dyDescent="0.25">
      <c r="C31" s="1">
        <v>1.04</v>
      </c>
      <c r="D31">
        <v>1.1299999999999999</v>
      </c>
      <c r="E31" s="16">
        <f t="shared" si="0"/>
        <v>1.1752</v>
      </c>
    </row>
    <row r="32" spans="1:5" x14ac:dyDescent="0.25">
      <c r="C32" s="1">
        <v>0.84</v>
      </c>
      <c r="D32">
        <v>0.53</v>
      </c>
      <c r="E32" s="16">
        <f t="shared" si="0"/>
        <v>0.44519999999999998</v>
      </c>
    </row>
    <row r="33" spans="1:5" x14ac:dyDescent="0.25">
      <c r="C33" s="1">
        <v>1.39</v>
      </c>
      <c r="D33">
        <v>2</v>
      </c>
      <c r="E33" s="16">
        <f t="shared" si="0"/>
        <v>2.78</v>
      </c>
    </row>
    <row r="34" spans="1:5" x14ac:dyDescent="0.25">
      <c r="C34" s="1">
        <v>2.7</v>
      </c>
      <c r="D34">
        <v>3.32</v>
      </c>
      <c r="E34" s="16">
        <f t="shared" si="0"/>
        <v>8.9640000000000004</v>
      </c>
    </row>
    <row r="35" spans="1:5" x14ac:dyDescent="0.25">
      <c r="C35" s="1">
        <v>5.25</v>
      </c>
      <c r="D35">
        <v>2.1</v>
      </c>
      <c r="E35" s="16">
        <f t="shared" si="0"/>
        <v>11.025</v>
      </c>
    </row>
    <row r="36" spans="1:5" x14ac:dyDescent="0.25">
      <c r="C36" s="1">
        <v>8.14</v>
      </c>
      <c r="D36">
        <v>4.8099999999999996</v>
      </c>
      <c r="E36" s="16">
        <f t="shared" si="0"/>
        <v>39.153399999999998</v>
      </c>
    </row>
    <row r="37" spans="1:5" x14ac:dyDescent="0.25">
      <c r="E37" s="16">
        <f>SUM(E29:E36)</f>
        <v>81.105899999999991</v>
      </c>
    </row>
    <row r="38" spans="1:5" x14ac:dyDescent="0.25">
      <c r="E38" s="16">
        <f>E37*10.764</f>
        <v>873.0239075999998</v>
      </c>
    </row>
    <row r="39" spans="1:5" x14ac:dyDescent="0.25">
      <c r="E39">
        <f>1.5*5</f>
        <v>7.5</v>
      </c>
    </row>
    <row r="40" spans="1:5" x14ac:dyDescent="0.25">
      <c r="A40" t="s">
        <v>21</v>
      </c>
      <c r="C40" s="1">
        <v>4.97</v>
      </c>
      <c r="D40">
        <v>1.66</v>
      </c>
      <c r="E40" s="16">
        <f>D40*C40</f>
        <v>8.2501999999999995</v>
      </c>
    </row>
    <row r="41" spans="1:5" x14ac:dyDescent="0.25">
      <c r="E41" s="16">
        <f>E40*10.764</f>
        <v>88.805152799999988</v>
      </c>
    </row>
    <row r="42" spans="1:5" x14ac:dyDescent="0.25">
      <c r="A42" t="s">
        <v>20</v>
      </c>
      <c r="C42" s="1">
        <v>3.6</v>
      </c>
      <c r="D42">
        <v>3.87</v>
      </c>
      <c r="E42" s="16">
        <f t="shared" ref="E42:E52" si="1">D42*C42</f>
        <v>13.932</v>
      </c>
    </row>
    <row r="43" spans="1:5" x14ac:dyDescent="0.25">
      <c r="C43" s="1">
        <v>0.87</v>
      </c>
      <c r="D43">
        <v>1.62</v>
      </c>
      <c r="E43" s="16">
        <f t="shared" si="1"/>
        <v>1.4094</v>
      </c>
    </row>
    <row r="44" spans="1:5" x14ac:dyDescent="0.25">
      <c r="C44" s="1">
        <v>2.52</v>
      </c>
      <c r="D44">
        <v>1.44</v>
      </c>
      <c r="E44" s="16">
        <f t="shared" si="1"/>
        <v>3.6288</v>
      </c>
    </row>
    <row r="45" spans="1:5" x14ac:dyDescent="0.25">
      <c r="C45" s="1">
        <v>2.77</v>
      </c>
      <c r="D45">
        <v>2.69</v>
      </c>
      <c r="E45" s="16">
        <f t="shared" si="1"/>
        <v>7.4512999999999998</v>
      </c>
    </row>
    <row r="46" spans="1:5" x14ac:dyDescent="0.25">
      <c r="C46" s="1">
        <v>4.71</v>
      </c>
      <c r="D46">
        <v>3.43</v>
      </c>
      <c r="E46" s="16">
        <f t="shared" si="1"/>
        <v>16.1553</v>
      </c>
    </row>
    <row r="47" spans="1:5" x14ac:dyDescent="0.25">
      <c r="C47" s="1">
        <v>1.22</v>
      </c>
      <c r="D47">
        <v>1.5</v>
      </c>
      <c r="E47" s="16">
        <f t="shared" si="1"/>
        <v>1.83</v>
      </c>
    </row>
    <row r="48" spans="1:5" x14ac:dyDescent="0.25">
      <c r="C48" s="1">
        <v>2.52</v>
      </c>
      <c r="D48">
        <v>1.31</v>
      </c>
      <c r="E48" s="16">
        <f t="shared" si="1"/>
        <v>3.3012000000000001</v>
      </c>
    </row>
    <row r="49" spans="1:5" x14ac:dyDescent="0.25">
      <c r="C49" s="1">
        <v>4.04</v>
      </c>
      <c r="D49">
        <v>4.8099999999999996</v>
      </c>
      <c r="E49" s="16">
        <f t="shared" si="1"/>
        <v>19.432399999999998</v>
      </c>
    </row>
    <row r="50" spans="1:5" x14ac:dyDescent="0.25">
      <c r="C50" s="1">
        <v>2.62</v>
      </c>
      <c r="D50">
        <v>2.1800000000000002</v>
      </c>
      <c r="E50" s="16">
        <f t="shared" si="1"/>
        <v>5.7116000000000007</v>
      </c>
    </row>
    <row r="51" spans="1:5" x14ac:dyDescent="0.25">
      <c r="C51" s="1">
        <v>2.4</v>
      </c>
      <c r="D51">
        <v>1.8</v>
      </c>
      <c r="E51" s="16">
        <f t="shared" si="1"/>
        <v>4.32</v>
      </c>
    </row>
    <row r="52" spans="1:5" x14ac:dyDescent="0.25">
      <c r="C52" s="1">
        <v>0.9</v>
      </c>
      <c r="D52">
        <v>3.05</v>
      </c>
      <c r="E52" s="16">
        <f t="shared" si="1"/>
        <v>2.7450000000000001</v>
      </c>
    </row>
    <row r="53" spans="1:5" x14ac:dyDescent="0.25">
      <c r="E53" s="16">
        <f>SUM(E42:E52)</f>
        <v>79.917000000000002</v>
      </c>
    </row>
    <row r="54" spans="1:5" x14ac:dyDescent="0.25">
      <c r="E54" s="16">
        <f>E53*10.764</f>
        <v>860.22658799999999</v>
      </c>
    </row>
    <row r="55" spans="1:5" x14ac:dyDescent="0.25">
      <c r="E55">
        <f>1.5*8</f>
        <v>12</v>
      </c>
    </row>
    <row r="57" spans="1:5" x14ac:dyDescent="0.25">
      <c r="A57" t="s">
        <v>23</v>
      </c>
      <c r="C57" s="1">
        <v>4.3</v>
      </c>
      <c r="D57">
        <v>5.29</v>
      </c>
      <c r="E57" s="16">
        <f>C57*D57</f>
        <v>22.747</v>
      </c>
    </row>
    <row r="58" spans="1:5" x14ac:dyDescent="0.25">
      <c r="C58" s="1">
        <v>0.9</v>
      </c>
      <c r="D58">
        <v>2.88</v>
      </c>
      <c r="E58" s="16">
        <f t="shared" ref="E58:E59" si="2">C58*D58</f>
        <v>2.5920000000000001</v>
      </c>
    </row>
    <row r="59" spans="1:5" x14ac:dyDescent="0.25">
      <c r="C59" s="1">
        <v>1.66</v>
      </c>
      <c r="D59">
        <v>1.0900000000000001</v>
      </c>
      <c r="E59" s="16">
        <f t="shared" si="2"/>
        <v>1.8094000000000001</v>
      </c>
    </row>
    <row r="60" spans="1:5" x14ac:dyDescent="0.25">
      <c r="E60" s="16">
        <f>E57+E59-E58</f>
        <v>21.964400000000001</v>
      </c>
    </row>
    <row r="61" spans="1:5" x14ac:dyDescent="0.25">
      <c r="E61" s="16">
        <f>E60*10.764</f>
        <v>236.4248016</v>
      </c>
    </row>
    <row r="64" spans="1:5" x14ac:dyDescent="0.25">
      <c r="A64" t="s">
        <v>22</v>
      </c>
      <c r="C64" s="1">
        <v>7.77</v>
      </c>
      <c r="D64">
        <v>0.56999999999999995</v>
      </c>
      <c r="E64" s="16">
        <f>D64*C64</f>
        <v>4.4288999999999996</v>
      </c>
    </row>
    <row r="65" spans="1:5" x14ac:dyDescent="0.25">
      <c r="C65" s="1">
        <f>0.5*7.77</f>
        <v>3.8849999999999998</v>
      </c>
      <c r="D65">
        <v>0.2</v>
      </c>
      <c r="E65" s="16">
        <f>D65*C65</f>
        <v>0.77700000000000002</v>
      </c>
    </row>
    <row r="66" spans="1:5" x14ac:dyDescent="0.25">
      <c r="E66" s="16">
        <f>SUM(E64:E65)</f>
        <v>5.2058999999999997</v>
      </c>
    </row>
    <row r="67" spans="1:5" x14ac:dyDescent="0.25">
      <c r="E67" s="16">
        <f>E66*10.764</f>
        <v>56.036307599999994</v>
      </c>
    </row>
    <row r="68" spans="1:5" x14ac:dyDescent="0.25">
      <c r="A68" s="22" t="s">
        <v>25</v>
      </c>
      <c r="E68" s="21">
        <f>E67+E61+E55+E54+E41+E39+E38</f>
        <v>2134.0167575999999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0BEBE-C003-42C7-8F5A-D71CF46B7C5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2F4F3-03B9-47FC-8B6B-B8F903C562D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FF3E0-40D4-48C6-9AC2-980DE7D6395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84F60-3A24-456B-ACB8-4B75BD93207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7225B-4254-45BF-AEDB-DE2AAD72AA5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3CE68-C5F7-4DCA-915C-7379CB9F41B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C372F-C721-43E1-97F4-842BC7E8B65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236E7-BFB4-40C5-B195-95187E5CA8ED}">
  <dimension ref="A1:E68"/>
  <sheetViews>
    <sheetView tabSelected="1"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9" bestFit="1" customWidth="1"/>
    <col min="3" max="3" width="15.28515625" style="1" bestFit="1" customWidth="1"/>
    <col min="4" max="4" width="15.28515625" bestFit="1" customWidth="1"/>
    <col min="5" max="5" width="14.28515625" bestFit="1" customWidth="1"/>
  </cols>
  <sheetData>
    <row r="1" spans="1:5" x14ac:dyDescent="0.25">
      <c r="A1" s="3"/>
      <c r="B1" s="3"/>
      <c r="C1" s="19"/>
    </row>
    <row r="2" spans="1:5" x14ac:dyDescent="0.25">
      <c r="A2" s="23" t="s">
        <v>18</v>
      </c>
      <c r="D2" s="5"/>
    </row>
    <row r="3" spans="1:5" x14ac:dyDescent="0.25">
      <c r="A3" s="4" t="s">
        <v>0</v>
      </c>
      <c r="B3" s="8"/>
      <c r="C3" s="9">
        <v>15750</v>
      </c>
      <c r="D3" s="5"/>
      <c r="E3" s="10"/>
    </row>
    <row r="4" spans="1:5" ht="30" x14ac:dyDescent="0.25">
      <c r="A4" s="11" t="s">
        <v>1</v>
      </c>
      <c r="B4" s="8"/>
      <c r="C4" s="9">
        <v>2500</v>
      </c>
      <c r="D4" s="5"/>
    </row>
    <row r="5" spans="1:5" x14ac:dyDescent="0.25">
      <c r="A5" s="4" t="s">
        <v>2</v>
      </c>
      <c r="B5" s="8"/>
      <c r="C5" s="9">
        <f>C3-C4</f>
        <v>13250</v>
      </c>
      <c r="D5" s="5"/>
    </row>
    <row r="6" spans="1:5" x14ac:dyDescent="0.25">
      <c r="A6" s="4" t="s">
        <v>3</v>
      </c>
      <c r="B6" s="8"/>
      <c r="C6" s="9">
        <f>C4</f>
        <v>2500</v>
      </c>
      <c r="D6" s="5"/>
    </row>
    <row r="7" spans="1:5" x14ac:dyDescent="0.25">
      <c r="A7" s="4" t="s">
        <v>4</v>
      </c>
      <c r="B7" s="12"/>
      <c r="C7" s="18">
        <v>14</v>
      </c>
      <c r="D7" s="5"/>
    </row>
    <row r="8" spans="1:5" x14ac:dyDescent="0.25">
      <c r="A8" s="4" t="s">
        <v>5</v>
      </c>
      <c r="B8" s="12"/>
      <c r="C8" s="18">
        <f>60-C7</f>
        <v>46</v>
      </c>
      <c r="D8" s="5"/>
    </row>
    <row r="9" spans="1:5" x14ac:dyDescent="0.25">
      <c r="A9" s="4" t="s">
        <v>6</v>
      </c>
      <c r="B9" s="12"/>
      <c r="C9" s="18">
        <v>60</v>
      </c>
      <c r="D9" s="5"/>
    </row>
    <row r="10" spans="1:5" ht="30" x14ac:dyDescent="0.25">
      <c r="A10" s="11" t="s">
        <v>7</v>
      </c>
      <c r="B10" s="12"/>
      <c r="C10" s="18">
        <f>90*C7/C9</f>
        <v>21</v>
      </c>
      <c r="D10" s="5"/>
    </row>
    <row r="11" spans="1:5" x14ac:dyDescent="0.25">
      <c r="A11" s="4"/>
      <c r="B11" s="13"/>
      <c r="C11" s="18">
        <f>C10%</f>
        <v>0.21</v>
      </c>
      <c r="D11" s="5"/>
    </row>
    <row r="12" spans="1:5" x14ac:dyDescent="0.25">
      <c r="A12" s="4" t="s">
        <v>8</v>
      </c>
      <c r="B12" s="8"/>
      <c r="C12" s="24">
        <f>C6*C11</f>
        <v>525</v>
      </c>
      <c r="D12" s="5"/>
    </row>
    <row r="13" spans="1:5" x14ac:dyDescent="0.25">
      <c r="A13" s="4" t="s">
        <v>9</v>
      </c>
      <c r="B13" s="8"/>
      <c r="C13" s="24">
        <f>C6-C12</f>
        <v>1975</v>
      </c>
      <c r="D13" s="5"/>
    </row>
    <row r="14" spans="1:5" x14ac:dyDescent="0.25">
      <c r="A14" s="4" t="s">
        <v>2</v>
      </c>
      <c r="B14" s="8"/>
      <c r="C14" s="9">
        <f>C5</f>
        <v>13250</v>
      </c>
      <c r="D14" s="14"/>
    </row>
    <row r="15" spans="1:5" x14ac:dyDescent="0.25">
      <c r="A15" s="4" t="s">
        <v>10</v>
      </c>
      <c r="B15" s="8"/>
      <c r="C15" s="9">
        <f>ROUND(C14+C13,0)</f>
        <v>15225</v>
      </c>
      <c r="D15" s="5"/>
    </row>
    <row r="16" spans="1:5" x14ac:dyDescent="0.25">
      <c r="A16" s="4"/>
      <c r="B16" s="12"/>
      <c r="C16" s="18"/>
      <c r="D16" s="5"/>
    </row>
    <row r="17" spans="1:5" x14ac:dyDescent="0.25">
      <c r="A17" s="4" t="s">
        <v>26</v>
      </c>
      <c r="C17" s="18">
        <v>2383</v>
      </c>
      <c r="D17" s="15">
        <f>C17*1.2</f>
        <v>2859.6</v>
      </c>
    </row>
    <row r="18" spans="1:5" hidden="1" x14ac:dyDescent="0.25">
      <c r="A18" s="4" t="s">
        <v>15</v>
      </c>
      <c r="C18" s="18">
        <v>0</v>
      </c>
      <c r="D18" s="15"/>
      <c r="E18" s="1">
        <f>C17*C15</f>
        <v>36281175</v>
      </c>
    </row>
    <row r="19" spans="1:5" hidden="1" x14ac:dyDescent="0.25">
      <c r="A19" s="4" t="s">
        <v>17</v>
      </c>
      <c r="C19" s="18">
        <v>0</v>
      </c>
      <c r="D19" s="15"/>
    </row>
    <row r="20" spans="1:5" x14ac:dyDescent="0.25">
      <c r="A20" s="4" t="s">
        <v>27</v>
      </c>
      <c r="C20" s="18">
        <f>ROUND(C15*C17,0)+ROUND(C19*C18,0)</f>
        <v>36281175</v>
      </c>
      <c r="D20" s="14">
        <f>MROUND(C20*0.025/12,500)</f>
        <v>75500</v>
      </c>
    </row>
    <row r="21" spans="1:5" x14ac:dyDescent="0.25">
      <c r="A21" s="4" t="s">
        <v>28</v>
      </c>
      <c r="C21" s="1">
        <f>ROUND(C20*90%,0)</f>
        <v>32653058</v>
      </c>
      <c r="D21" s="17"/>
      <c r="E21" s="16"/>
    </row>
    <row r="22" spans="1:5" x14ac:dyDescent="0.25">
      <c r="A22" s="4" t="s">
        <v>29</v>
      </c>
      <c r="C22" s="1">
        <f>ROUND(C20*80%,0)</f>
        <v>29024940</v>
      </c>
      <c r="D22" s="5"/>
    </row>
    <row r="23" spans="1:5" x14ac:dyDescent="0.25">
      <c r="A23" s="4"/>
      <c r="D23" s="5"/>
    </row>
    <row r="24" spans="1:5" x14ac:dyDescent="0.25">
      <c r="A24" s="6" t="s">
        <v>14</v>
      </c>
      <c r="B24" s="7"/>
      <c r="C24" s="20">
        <f>C4*D17*1.2</f>
        <v>8578800</v>
      </c>
      <c r="D24" s="2"/>
    </row>
    <row r="28" spans="1:5" x14ac:dyDescent="0.25">
      <c r="A28" t="s">
        <v>24</v>
      </c>
    </row>
    <row r="29" spans="1:5" x14ac:dyDescent="0.25">
      <c r="A29" t="s">
        <v>19</v>
      </c>
      <c r="C29" s="1">
        <v>3.59</v>
      </c>
      <c r="D29">
        <v>3.89</v>
      </c>
      <c r="E29" s="16">
        <f>D29*C29</f>
        <v>13.9651</v>
      </c>
    </row>
    <row r="30" spans="1:5" x14ac:dyDescent="0.25">
      <c r="C30" s="1">
        <v>2.57</v>
      </c>
      <c r="D30">
        <v>1.4</v>
      </c>
      <c r="E30" s="16">
        <f t="shared" ref="E30:E36" si="0">D30*C30</f>
        <v>3.5979999999999994</v>
      </c>
    </row>
    <row r="31" spans="1:5" x14ac:dyDescent="0.25">
      <c r="C31" s="1">
        <v>1.04</v>
      </c>
      <c r="D31">
        <v>1.1299999999999999</v>
      </c>
      <c r="E31" s="16">
        <f t="shared" si="0"/>
        <v>1.1752</v>
      </c>
    </row>
    <row r="32" spans="1:5" x14ac:dyDescent="0.25">
      <c r="C32" s="1">
        <v>0.84</v>
      </c>
      <c r="D32">
        <v>0.53</v>
      </c>
      <c r="E32" s="16">
        <f t="shared" si="0"/>
        <v>0.44519999999999998</v>
      </c>
    </row>
    <row r="33" spans="1:5" x14ac:dyDescent="0.25">
      <c r="C33" s="1">
        <v>1.39</v>
      </c>
      <c r="D33">
        <v>2</v>
      </c>
      <c r="E33" s="16">
        <f t="shared" si="0"/>
        <v>2.78</v>
      </c>
    </row>
    <row r="34" spans="1:5" x14ac:dyDescent="0.25">
      <c r="C34" s="1">
        <v>2.7</v>
      </c>
      <c r="D34">
        <v>3.32</v>
      </c>
      <c r="E34" s="16">
        <f t="shared" si="0"/>
        <v>8.9640000000000004</v>
      </c>
    </row>
    <row r="35" spans="1:5" x14ac:dyDescent="0.25">
      <c r="C35" s="1">
        <v>5.25</v>
      </c>
      <c r="D35">
        <v>2.1</v>
      </c>
      <c r="E35" s="16">
        <f t="shared" si="0"/>
        <v>11.025</v>
      </c>
    </row>
    <row r="36" spans="1:5" x14ac:dyDescent="0.25">
      <c r="C36" s="1">
        <v>8.14</v>
      </c>
      <c r="D36">
        <v>4.8099999999999996</v>
      </c>
      <c r="E36" s="16">
        <f t="shared" si="0"/>
        <v>39.153399999999998</v>
      </c>
    </row>
    <row r="37" spans="1:5" x14ac:dyDescent="0.25">
      <c r="E37" s="16">
        <f>SUM(E29:E36)</f>
        <v>81.105899999999991</v>
      </c>
    </row>
    <row r="38" spans="1:5" x14ac:dyDescent="0.25">
      <c r="E38" s="16">
        <f>E37*10.764</f>
        <v>873.0239075999998</v>
      </c>
    </row>
    <row r="39" spans="1:5" x14ac:dyDescent="0.25">
      <c r="E39">
        <f>1.5*5</f>
        <v>7.5</v>
      </c>
    </row>
    <row r="40" spans="1:5" x14ac:dyDescent="0.25">
      <c r="A40" t="s">
        <v>21</v>
      </c>
      <c r="C40" s="1">
        <v>4.97</v>
      </c>
      <c r="D40">
        <v>1.66</v>
      </c>
      <c r="E40" s="16">
        <f>D40*C40</f>
        <v>8.2501999999999995</v>
      </c>
    </row>
    <row r="41" spans="1:5" x14ac:dyDescent="0.25">
      <c r="E41" s="16">
        <f>E40*10.764</f>
        <v>88.805152799999988</v>
      </c>
    </row>
    <row r="42" spans="1:5" x14ac:dyDescent="0.25">
      <c r="A42" t="s">
        <v>20</v>
      </c>
      <c r="C42" s="1">
        <v>3.6</v>
      </c>
      <c r="D42">
        <v>3.87</v>
      </c>
      <c r="E42" s="16">
        <f t="shared" ref="E42:E52" si="1">D42*C42</f>
        <v>13.932</v>
      </c>
    </row>
    <row r="43" spans="1:5" x14ac:dyDescent="0.25">
      <c r="C43" s="1">
        <v>0.87</v>
      </c>
      <c r="D43">
        <v>1.62</v>
      </c>
      <c r="E43" s="16">
        <f t="shared" si="1"/>
        <v>1.4094</v>
      </c>
    </row>
    <row r="44" spans="1:5" x14ac:dyDescent="0.25">
      <c r="C44" s="1">
        <v>2.52</v>
      </c>
      <c r="D44">
        <v>1.44</v>
      </c>
      <c r="E44" s="16">
        <f t="shared" si="1"/>
        <v>3.6288</v>
      </c>
    </row>
    <row r="45" spans="1:5" x14ac:dyDescent="0.25">
      <c r="C45" s="1">
        <v>2.77</v>
      </c>
      <c r="D45">
        <v>2.69</v>
      </c>
      <c r="E45" s="16">
        <f t="shared" si="1"/>
        <v>7.4512999999999998</v>
      </c>
    </row>
    <row r="46" spans="1:5" x14ac:dyDescent="0.25">
      <c r="C46" s="1">
        <v>4.71</v>
      </c>
      <c r="D46">
        <v>3.43</v>
      </c>
      <c r="E46" s="16">
        <f t="shared" si="1"/>
        <v>16.1553</v>
      </c>
    </row>
    <row r="47" spans="1:5" x14ac:dyDescent="0.25">
      <c r="C47" s="1">
        <v>1.22</v>
      </c>
      <c r="D47">
        <v>1.5</v>
      </c>
      <c r="E47" s="16">
        <f t="shared" si="1"/>
        <v>1.83</v>
      </c>
    </row>
    <row r="48" spans="1:5" x14ac:dyDescent="0.25">
      <c r="C48" s="1">
        <v>2.52</v>
      </c>
      <c r="D48">
        <v>1.31</v>
      </c>
      <c r="E48" s="16">
        <f t="shared" si="1"/>
        <v>3.3012000000000001</v>
      </c>
    </row>
    <row r="49" spans="1:5" x14ac:dyDescent="0.25">
      <c r="C49" s="1">
        <v>4.04</v>
      </c>
      <c r="D49">
        <v>4.8099999999999996</v>
      </c>
      <c r="E49" s="16">
        <f t="shared" si="1"/>
        <v>19.432399999999998</v>
      </c>
    </row>
    <row r="50" spans="1:5" x14ac:dyDescent="0.25">
      <c r="C50" s="1">
        <v>2.62</v>
      </c>
      <c r="D50">
        <v>2.1800000000000002</v>
      </c>
      <c r="E50" s="16">
        <f t="shared" si="1"/>
        <v>5.7116000000000007</v>
      </c>
    </row>
    <row r="51" spans="1:5" x14ac:dyDescent="0.25">
      <c r="C51" s="1">
        <v>2.4</v>
      </c>
      <c r="D51">
        <v>1.8</v>
      </c>
      <c r="E51" s="16">
        <f t="shared" si="1"/>
        <v>4.32</v>
      </c>
    </row>
    <row r="52" spans="1:5" x14ac:dyDescent="0.25">
      <c r="C52" s="1">
        <v>0.9</v>
      </c>
      <c r="D52">
        <v>3.05</v>
      </c>
      <c r="E52" s="16">
        <f t="shared" si="1"/>
        <v>2.7450000000000001</v>
      </c>
    </row>
    <row r="53" spans="1:5" x14ac:dyDescent="0.25">
      <c r="E53" s="16">
        <f>SUM(E42:E52)</f>
        <v>79.917000000000002</v>
      </c>
    </row>
    <row r="54" spans="1:5" x14ac:dyDescent="0.25">
      <c r="E54" s="16">
        <f>E53*10.764</f>
        <v>860.22658799999999</v>
      </c>
    </row>
    <row r="55" spans="1:5" x14ac:dyDescent="0.25">
      <c r="E55">
        <f>1.5*8</f>
        <v>12</v>
      </c>
    </row>
    <row r="57" spans="1:5" x14ac:dyDescent="0.25">
      <c r="A57" t="s">
        <v>23</v>
      </c>
      <c r="C57" s="1">
        <v>4.3</v>
      </c>
      <c r="D57">
        <v>5.29</v>
      </c>
      <c r="E57" s="16">
        <f>C57*D57</f>
        <v>22.747</v>
      </c>
    </row>
    <row r="58" spans="1:5" x14ac:dyDescent="0.25">
      <c r="C58" s="1">
        <v>0.9</v>
      </c>
      <c r="D58">
        <v>2.88</v>
      </c>
      <c r="E58" s="16">
        <f t="shared" ref="E58:E59" si="2">C58*D58</f>
        <v>2.5920000000000001</v>
      </c>
    </row>
    <row r="59" spans="1:5" x14ac:dyDescent="0.25">
      <c r="C59" s="1">
        <v>1.66</v>
      </c>
      <c r="D59">
        <v>1.0900000000000001</v>
      </c>
      <c r="E59" s="16">
        <f t="shared" si="2"/>
        <v>1.8094000000000001</v>
      </c>
    </row>
    <row r="60" spans="1:5" x14ac:dyDescent="0.25">
      <c r="E60" s="16">
        <f>E57+E59-E58</f>
        <v>21.964400000000001</v>
      </c>
    </row>
    <row r="61" spans="1:5" x14ac:dyDescent="0.25">
      <c r="E61" s="16">
        <f>E60*10.764</f>
        <v>236.4248016</v>
      </c>
    </row>
    <row r="64" spans="1:5" x14ac:dyDescent="0.25">
      <c r="A64" t="s">
        <v>22</v>
      </c>
      <c r="C64" s="1">
        <v>7.77</v>
      </c>
      <c r="D64">
        <v>0.56999999999999995</v>
      </c>
      <c r="E64" s="16">
        <f>D64*C64</f>
        <v>4.4288999999999996</v>
      </c>
    </row>
    <row r="65" spans="1:5" x14ac:dyDescent="0.25">
      <c r="C65" s="1">
        <f>0.5*7.77</f>
        <v>3.8849999999999998</v>
      </c>
      <c r="D65">
        <v>0.2</v>
      </c>
      <c r="E65" s="16">
        <f>D65*C65</f>
        <v>0.77700000000000002</v>
      </c>
    </row>
    <row r="66" spans="1:5" x14ac:dyDescent="0.25">
      <c r="E66" s="16">
        <f>SUM(E64:E65)</f>
        <v>5.2058999999999997</v>
      </c>
    </row>
    <row r="67" spans="1:5" x14ac:dyDescent="0.25">
      <c r="E67" s="16">
        <f>E66*10.764</f>
        <v>56.036307599999994</v>
      </c>
    </row>
    <row r="68" spans="1:5" x14ac:dyDescent="0.25">
      <c r="A68" s="22" t="s">
        <v>25</v>
      </c>
      <c r="E68" s="21">
        <f>E67+E61+E55+E54+E41+E39+E38</f>
        <v>2134.0167575999999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A0A2F-52A7-4B13-B09C-FB49093795E9}">
  <dimension ref="Q20:Q22"/>
  <sheetViews>
    <sheetView workbookViewId="0">
      <selection activeCell="Q23" sqref="Q23"/>
    </sheetView>
  </sheetViews>
  <sheetFormatPr defaultRowHeight="15" x14ac:dyDescent="0.25"/>
  <cols>
    <col min="17" max="17" width="14.28515625" style="1" bestFit="1" customWidth="1"/>
  </cols>
  <sheetData>
    <row r="20" spans="17:17" x14ac:dyDescent="0.25">
      <c r="Q20" s="1">
        <v>24000000</v>
      </c>
    </row>
    <row r="21" spans="17:17" x14ac:dyDescent="0.25">
      <c r="Q21" s="1">
        <v>1700</v>
      </c>
    </row>
    <row r="22" spans="17:17" x14ac:dyDescent="0.25">
      <c r="Q22" s="1">
        <f>Q20/Q21</f>
        <v>14117.64705882353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19E38-DDE2-46F5-ADB7-4C4EE4B1D601}">
  <dimension ref="Q18:Q20"/>
  <sheetViews>
    <sheetView workbookViewId="0">
      <selection activeCell="Q21" sqref="Q21"/>
    </sheetView>
  </sheetViews>
  <sheetFormatPr defaultRowHeight="15" x14ac:dyDescent="0.25"/>
  <cols>
    <col min="17" max="17" width="15.28515625" style="1" bestFit="1" customWidth="1"/>
  </cols>
  <sheetData>
    <row r="18" spans="17:17" x14ac:dyDescent="0.25">
      <c r="Q18" s="1">
        <v>15000000</v>
      </c>
    </row>
    <row r="19" spans="17:17" x14ac:dyDescent="0.25">
      <c r="Q19" s="1">
        <v>900</v>
      </c>
    </row>
    <row r="20" spans="17:17" x14ac:dyDescent="0.25">
      <c r="Q20" s="1">
        <f>Q18/Q19</f>
        <v>16666.666666666668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B77E8-54A2-4C9A-BAB5-5719C6CBB7BE}">
  <dimension ref="Q20:Q22"/>
  <sheetViews>
    <sheetView workbookViewId="0">
      <selection activeCell="Q23" sqref="Q23"/>
    </sheetView>
  </sheetViews>
  <sheetFormatPr defaultRowHeight="15" x14ac:dyDescent="0.25"/>
  <cols>
    <col min="17" max="17" width="14.28515625" style="1" bestFit="1" customWidth="1"/>
  </cols>
  <sheetData>
    <row r="20" spans="17:17" x14ac:dyDescent="0.25">
      <c r="Q20" s="1">
        <v>30200000</v>
      </c>
    </row>
    <row r="21" spans="17:17" x14ac:dyDescent="0.25">
      <c r="Q21" s="1">
        <v>2131</v>
      </c>
    </row>
    <row r="22" spans="17:17" x14ac:dyDescent="0.25">
      <c r="Q22" s="1">
        <f>Q20/Q21</f>
        <v>14171.750351947443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6B793-4B06-48E9-B63C-38B72D4FA590}">
  <dimension ref="Q24:Q26"/>
  <sheetViews>
    <sheetView workbookViewId="0">
      <selection activeCell="Q27" sqref="Q27"/>
    </sheetView>
  </sheetViews>
  <sheetFormatPr defaultRowHeight="15" x14ac:dyDescent="0.25"/>
  <cols>
    <col min="17" max="17" width="14.28515625" style="1" bestFit="1" customWidth="1"/>
  </cols>
  <sheetData>
    <row r="24" spans="17:17" x14ac:dyDescent="0.25">
      <c r="Q24" s="1">
        <v>46700000</v>
      </c>
    </row>
    <row r="25" spans="17:17" x14ac:dyDescent="0.25">
      <c r="Q25" s="1">
        <v>3000</v>
      </c>
    </row>
    <row r="26" spans="17:17" x14ac:dyDescent="0.25">
      <c r="Q26" s="1">
        <f>Q24/Q25</f>
        <v>15566.666666666666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46317-1833-49CF-913B-C7A3ABCBCA45}">
  <dimension ref="Z21:Z23"/>
  <sheetViews>
    <sheetView workbookViewId="0">
      <selection activeCell="Z27" sqref="Z27"/>
    </sheetView>
  </sheetViews>
  <sheetFormatPr defaultRowHeight="15" x14ac:dyDescent="0.25"/>
  <cols>
    <col min="26" max="26" width="14.28515625" style="1" bestFit="1" customWidth="1"/>
  </cols>
  <sheetData>
    <row r="21" spans="26:26" x14ac:dyDescent="0.25">
      <c r="Z21" s="1">
        <v>45000000</v>
      </c>
    </row>
    <row r="22" spans="26:26" x14ac:dyDescent="0.25">
      <c r="Z22" s="1">
        <v>3000</v>
      </c>
    </row>
    <row r="23" spans="26:26" x14ac:dyDescent="0.25">
      <c r="Z23" s="1">
        <f>Z21/Z22</f>
        <v>15000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79840-EB04-468A-93EF-58511C258F9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738A2-0299-4A3A-85C0-08B09E6E7CB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Cal.</vt:lpstr>
      <vt:lpstr>YG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IGr1</vt:lpstr>
      <vt:lpstr>IGR2</vt:lpstr>
      <vt:lpstr>IGR3</vt:lpstr>
      <vt:lpstr>IGR4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prayush parekh</dc:creator>
  <cp:lastModifiedBy>Desk</cp:lastModifiedBy>
  <dcterms:created xsi:type="dcterms:W3CDTF">2021-06-18T07:22:52Z</dcterms:created>
  <dcterms:modified xsi:type="dcterms:W3CDTF">2024-09-26T10:56:44Z</dcterms:modified>
</cp:coreProperties>
</file>