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PNB\Ghatkopar (East)\Bhavana Pankaj Bhanushali\Flat No. A-101-A\"/>
    </mc:Choice>
  </mc:AlternateContent>
  <xr:revisionPtr revIDLastSave="0" documentId="13_ncr:1_{D63BCB8F-1D6C-4DB8-800E-B8B7BB1E215C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" i="4" l="1"/>
  <c r="A18" i="23"/>
  <c r="F84" i="23"/>
  <c r="F23" i="23"/>
  <c r="F10" i="23"/>
  <c r="F11" i="23" s="1"/>
  <c r="F8" i="23"/>
  <c r="F7" i="23"/>
  <c r="F6" i="23"/>
  <c r="F5" i="23"/>
  <c r="F14" i="23" s="1"/>
  <c r="G29" i="4"/>
  <c r="G38" i="4"/>
  <c r="G40" i="4" s="1"/>
  <c r="H38" i="4"/>
  <c r="F12" i="23" l="1"/>
  <c r="F13" i="23" s="1"/>
  <c r="F16" i="23" s="1"/>
  <c r="F19" i="23" s="1"/>
  <c r="G42" i="4"/>
  <c r="G41" i="4"/>
  <c r="H40" i="4"/>
  <c r="C5" i="25"/>
  <c r="C4" i="25"/>
  <c r="C3" i="25"/>
  <c r="P2" i="4"/>
  <c r="Q3" i="4"/>
  <c r="B3" i="4" s="1"/>
  <c r="C3" i="4" s="1"/>
  <c r="D3" i="4" s="1"/>
  <c r="P4" i="4"/>
  <c r="Q5" i="4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2" i="25"/>
  <c r="C11" i="25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F20" i="23"/>
  <c r="F25" i="23"/>
  <c r="F21" i="23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s="1"/>
  <c r="G19" i="23" s="1"/>
  <c r="C25" i="23" l="1"/>
  <c r="C20" i="23"/>
  <c r="G20" i="23" s="1"/>
  <c r="C21" i="23"/>
  <c r="G21" i="23" s="1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<sst xmlns="http://schemas.openxmlformats.org/spreadsheetml/2006/main" count="142" uniqueCount="92">
  <si>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</si>
  <si>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</si>
  <si>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</si>
  <si>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</si>
  <si>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</si>
  <si>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</si>
  <si>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</si>
  <si>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</si>
  <si>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</si>
  <si>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</si>
  <si>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</si>
  <si>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</si>
  <si>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</si>
  <si>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</si>
  <si>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</si>
  <si>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</si>
  <si>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</si>
  <si>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</si>
  <si>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</si>
  <si>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</si>
  <si>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</si>
  <si>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</si>
  <si>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</si>
  <si>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</si>
  <si>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</si>
  <si>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</si>
  <si>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</si>
  <si>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</si>
  <si>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</si>
  <si>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</si>
  <si>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</si>
  <si>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</si>
  <si>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</si>
  <si>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</si>
  <si>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</si>
  <si>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</si>
  <si>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</si>
  <si>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</si>
  <si>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</si>
  <si>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</si>
  <si>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</si>
  <si>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</si>
  <si>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</si>
  <si>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</si>
  <si>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</si>
  <si>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</si>
  <si>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</si>
  <si>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</si>
  <si>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</si>
  <si>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</si>
  <si>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</si>
  <si>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</si>
  <si>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</si>
  <si>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</si>
  <si>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</si>
  <si>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</si>
  <si>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</si>
  <si>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</si>
  <si>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</si>
  <si>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</si>
  <si>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</si>
  <si>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</si>
  <si>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</si>
  <si>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</si>
  <si>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</si>
  <si>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</si>
  <si>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</si>
  <si>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</si>
  <si>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</si>
  <si>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</si>
  <si>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</si>
  <si>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</si>
  <si>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</si>
  <si>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</si>
  <si>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</si>
  <si>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</si>
  <si>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</si>
  <si>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</si>
  <si>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</si>
  <si>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</si>
  <si>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</si>
  <si>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</si>
  <si>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</si>
  <si>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</si>
  <si>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Flat No. A-101-A</t>
  </si>
  <si>
    <t>Flat No. A-102-A</t>
  </si>
  <si>
    <t>OC-2003</t>
  </si>
  <si>
    <t>Flat No.</t>
  </si>
  <si>
    <t>A-101-A</t>
  </si>
  <si>
    <t>A-102-A</t>
  </si>
  <si>
    <t>IGR-08.06.23</t>
  </si>
  <si>
    <t>IGR-09.02.24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</si>
</sst>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0" fillId="0" borderId="8" xfId="0" applyFont="1" applyBorder="1" applyAlignment="1">
      <alignment horizontal="center"/>
    </xf>
    <xf numFmtId="0" fontId="1" fillId="2" borderId="0" xfId="0" applyFont="1" applyFill="1"/>
    <xf numFmtId="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11F642-80E9-4739-A2D0-E1F0D1C76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DEFAC0-AA7D-43E8-957C-3B5326AFA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477508</xdr:colOff>
      <xdr:row>44</xdr:row>
      <xdr:rowOff>144065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7B2EF9-D6BD-4C7C-9893-6E85F5097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11908" cy="85260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296507</xdr:colOff>
      <xdr:row>49</xdr:row>
      <xdr:rowOff>134598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A4FBDF-92EE-4589-898E-31FEFE2D3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30907" cy="8945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E15" sqref="E1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76</v>
      </c>
      <c r="C3" s="52">
        <f>374860*0.85</f>
        <v>318631</v>
      </c>
      <c r="D3" s="41"/>
      <c r="E3" s="41"/>
      <c r="F3" s="41"/>
      <c r="H3" s="55" t="s">
        <v>37</v>
      </c>
      <c r="I3" s="55"/>
      <c r="J3" s="55" t="s">
        <v>38</v>
      </c>
      <c r="K3" s="55" t="s">
        <v>39</v>
      </c>
      <c r="L3" s="55" t="s">
        <v>40</v>
      </c>
    </row>
    <row r="4" spans="2:12" x14ac:dyDescent="0.25">
      <c r="B4" s="41" t="s">
        <v>82</v>
      </c>
      <c r="C4" s="52">
        <f>C3*10%</f>
        <v>31863.100000000002</v>
      </c>
      <c r="D4" s="41"/>
      <c r="E4" s="41"/>
      <c r="F4" s="41"/>
      <c r="H4" s="56" t="s">
        <v>41</v>
      </c>
      <c r="I4" s="41" t="s">
        <v>42</v>
      </c>
      <c r="J4" s="41" t="s">
        <v>43</v>
      </c>
      <c r="K4" s="41">
        <v>2554.8123374210331</v>
      </c>
      <c r="L4" s="41">
        <v>2248.2348569305091</v>
      </c>
    </row>
    <row r="5" spans="2:12" x14ac:dyDescent="0.25">
      <c r="B5" s="41" t="s">
        <v>77</v>
      </c>
      <c r="C5" s="57">
        <f>C3+C4</f>
        <v>350494.1</v>
      </c>
      <c r="D5" s="58" t="s">
        <v>62</v>
      </c>
      <c r="E5" s="59">
        <f>C5/10.764</f>
        <v>32561.696395392046</v>
      </c>
      <c r="F5" s="58" t="s">
        <v>63</v>
      </c>
      <c r="H5" s="60" t="s">
        <v>44</v>
      </c>
      <c r="I5" s="56">
        <v>0.95</v>
      </c>
      <c r="J5" s="41"/>
      <c r="K5" s="41" t="s">
        <v>45</v>
      </c>
      <c r="L5" s="41" t="s">
        <v>42</v>
      </c>
    </row>
    <row r="6" spans="2:12" x14ac:dyDescent="0.25">
      <c r="B6" s="41" t="s">
        <v>78</v>
      </c>
      <c r="C6" s="52">
        <v>29400</v>
      </c>
      <c r="D6" s="41"/>
      <c r="E6" s="41"/>
      <c r="F6" s="41"/>
      <c r="H6" s="61" t="s">
        <v>46</v>
      </c>
      <c r="I6" s="56">
        <v>0.9</v>
      </c>
      <c r="J6" s="41" t="s">
        <v>47</v>
      </c>
      <c r="K6" s="41" t="s">
        <v>48</v>
      </c>
      <c r="L6" s="41" t="s">
        <v>49</v>
      </c>
    </row>
    <row r="7" spans="2:12" x14ac:dyDescent="0.25">
      <c r="B7" s="41" t="s">
        <v>79</v>
      </c>
      <c r="C7" s="52">
        <f>C5-C6</f>
        <v>321094.09999999998</v>
      </c>
      <c r="D7" s="41"/>
      <c r="E7" s="41"/>
      <c r="F7" s="41"/>
      <c r="H7" s="60" t="s">
        <v>50</v>
      </c>
      <c r="I7" s="56">
        <v>0.8</v>
      </c>
      <c r="J7" s="41"/>
      <c r="K7" s="60" t="s">
        <v>46</v>
      </c>
      <c r="L7" s="56">
        <v>0.05</v>
      </c>
    </row>
    <row r="8" spans="2:12" ht="30" x14ac:dyDescent="0.25">
      <c r="B8" s="62" t="s">
        <v>80</v>
      </c>
      <c r="C8" s="52">
        <f>C7*D13%</f>
        <v>253664.33900000001</v>
      </c>
      <c r="D8" s="41"/>
      <c r="E8" s="41"/>
      <c r="F8" s="41"/>
      <c r="H8" s="60" t="s">
        <v>51</v>
      </c>
      <c r="I8" s="56">
        <v>0.7</v>
      </c>
      <c r="J8" s="41"/>
      <c r="K8" s="63" t="s">
        <v>52</v>
      </c>
      <c r="L8" s="56">
        <v>0.1</v>
      </c>
    </row>
    <row r="9" spans="2:12" x14ac:dyDescent="0.25">
      <c r="B9" s="41" t="s">
        <v>81</v>
      </c>
      <c r="C9" s="57">
        <f>C6+C8</f>
        <v>283064.33900000004</v>
      </c>
      <c r="D9" s="58" t="s">
        <v>62</v>
      </c>
      <c r="E9" s="59">
        <f>C9/10.764</f>
        <v>26297.318747677447</v>
      </c>
      <c r="F9" s="58" t="s">
        <v>63</v>
      </c>
      <c r="H9" s="60" t="s">
        <v>53</v>
      </c>
      <c r="I9" s="56">
        <v>0.6</v>
      </c>
      <c r="J9" s="41"/>
      <c r="K9" s="41" t="s">
        <v>54</v>
      </c>
      <c r="L9" s="56">
        <v>0.15</v>
      </c>
    </row>
    <row r="10" spans="2:12" x14ac:dyDescent="0.25">
      <c r="C10" s="64"/>
      <c r="H10" s="41" t="s">
        <v>55</v>
      </c>
      <c r="I10" s="56">
        <v>0.5</v>
      </c>
      <c r="J10" s="41"/>
      <c r="K10" s="41" t="s">
        <v>56</v>
      </c>
      <c r="L10" s="56">
        <v>0.2</v>
      </c>
    </row>
    <row r="11" spans="2:12" x14ac:dyDescent="0.25">
      <c r="B11" s="47" t="s">
        <v>68</v>
      </c>
      <c r="C11" s="66">
        <f>Calculation!D7</f>
        <v>2024</v>
      </c>
      <c r="H11" s="41" t="s">
        <v>57</v>
      </c>
      <c r="I11" s="56">
        <v>0.4</v>
      </c>
      <c r="J11" s="41"/>
      <c r="K11" s="41"/>
      <c r="L11" s="41"/>
    </row>
    <row r="12" spans="2:12" x14ac:dyDescent="0.25">
      <c r="B12" s="47" t="s">
        <v>69</v>
      </c>
      <c r="C12" s="66">
        <f>Calculation!D8</f>
        <v>2003</v>
      </c>
      <c r="D12" s="65">
        <v>100</v>
      </c>
      <c r="H12" s="41" t="s">
        <v>58</v>
      </c>
      <c r="I12" s="56">
        <v>0.3</v>
      </c>
      <c r="J12" s="41"/>
      <c r="K12" s="41"/>
      <c r="L12" s="41"/>
    </row>
    <row r="13" spans="2:12" x14ac:dyDescent="0.25">
      <c r="B13" s="47" t="s">
        <v>70</v>
      </c>
      <c r="C13" s="66">
        <f>C11-C12</f>
        <v>21</v>
      </c>
      <c r="D13" s="65">
        <f>D12-C13</f>
        <v>79</v>
      </c>
    </row>
    <row r="15" spans="2:12" x14ac:dyDescent="0.25">
      <c r="B15" s="41" t="s">
        <v>59</v>
      </c>
      <c r="C15" s="52">
        <v>93700</v>
      </c>
      <c r="D15" s="41"/>
      <c r="E15" s="41"/>
      <c r="F15" s="41"/>
    </row>
    <row r="16" spans="2:12" x14ac:dyDescent="0.25">
      <c r="B16" s="41" t="s">
        <v>60</v>
      </c>
      <c r="C16" s="52">
        <f>C15*5%</f>
        <v>4685</v>
      </c>
      <c r="D16" s="41"/>
      <c r="E16" s="41"/>
      <c r="F16" s="41"/>
    </row>
    <row r="17" spans="2:6" x14ac:dyDescent="0.25">
      <c r="B17" s="41" t="s">
        <v>61</v>
      </c>
      <c r="C17" s="57">
        <f>C15+C16</f>
        <v>98385</v>
      </c>
      <c r="D17" s="58" t="s">
        <v>62</v>
      </c>
      <c r="E17" s="59">
        <f>C17/10.764</f>
        <v>9140.1895206243044</v>
      </c>
      <c r="F17" s="58" t="s">
        <v>63</v>
      </c>
    </row>
    <row r="18" spans="2:6" x14ac:dyDescent="0.25">
      <c r="B18" s="41" t="s">
        <v>65</v>
      </c>
      <c r="C18" s="52">
        <v>26620</v>
      </c>
      <c r="D18" s="41"/>
      <c r="E18" s="41"/>
      <c r="F18" s="41"/>
    </row>
    <row r="19" spans="2:6" x14ac:dyDescent="0.25">
      <c r="B19" s="41" t="s">
        <v>66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67</v>
      </c>
      <c r="C20" s="52">
        <f>C18*80%</f>
        <v>21296</v>
      </c>
      <c r="D20" s="41"/>
      <c r="E20" s="41"/>
      <c r="F20" s="41"/>
    </row>
    <row r="21" spans="2:6" x14ac:dyDescent="0.25">
      <c r="B21" s="41" t="s">
        <v>64</v>
      </c>
      <c r="C21" s="57">
        <f>C19+C20</f>
        <v>93061</v>
      </c>
      <c r="D21" s="58" t="s">
        <v>62</v>
      </c>
      <c r="E21" s="59">
        <f>C21/10.764</f>
        <v>8645.5778520995918</v>
      </c>
      <c r="F21" s="58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73"/>
      <c r="L1" s="73"/>
      <c r="M1" s="73"/>
      <c r="N1" s="73"/>
      <c r="O1" s="73"/>
      <c r="P1" s="73"/>
      <c r="Q1" s="73"/>
      <c r="R1" s="73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6"/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H84"/>
  <sheetViews>
    <sheetView tabSelected="1" workbookViewId="0">
      <selection activeCell="O25" sqref="O25:O26"/>
    </sheetView>
  </sheetViews>
  <sheetFormatPr defaultRowHeight="15" x14ac:dyDescent="0.25"/>
  <cols>
    <col min="1" max="1" width="21.7109375" bestFit="1" customWidth="1"/>
    <col min="2" max="2" width="13.42578125" hidden="1" customWidth="1"/>
    <col min="3" max="3" width="17.140625" style="16" customWidth="1"/>
    <col min="4" max="4" width="12.5703125" style="16" hidden="1" customWidth="1"/>
    <col min="5" max="5" width="14.28515625" hidden="1" customWidth="1"/>
    <col min="6" max="6" width="17.140625" style="16" customWidth="1"/>
    <col min="7" max="7" width="14.28515625" style="16" bestFit="1" customWidth="1"/>
    <col min="8" max="8" width="14.28515625" bestFit="1" customWidth="1"/>
  </cols>
  <sheetData>
    <row r="1" spans="1:8" x14ac:dyDescent="0.25">
      <c r="A1" s="11"/>
      <c r="B1" s="12"/>
      <c r="C1" s="13"/>
      <c r="D1" s="14"/>
      <c r="F1" s="13"/>
      <c r="G1" s="14"/>
    </row>
    <row r="2" spans="1:8" x14ac:dyDescent="0.25">
      <c r="A2" s="15"/>
      <c r="D2" s="17"/>
      <c r="G2" s="17"/>
    </row>
    <row r="3" spans="1:8" x14ac:dyDescent="0.25">
      <c r="A3" s="15" t="s">
        <v>13</v>
      </c>
      <c r="B3" s="18"/>
      <c r="C3" s="19">
        <v>23000</v>
      </c>
      <c r="D3" s="22" t="s">
        <v>75</v>
      </c>
      <c r="E3" s="6" t="s">
        <v>83</v>
      </c>
      <c r="F3" s="19">
        <v>23000</v>
      </c>
      <c r="G3" s="22" t="s">
        <v>75</v>
      </c>
      <c r="H3" s="6" t="s">
        <v>83</v>
      </c>
    </row>
    <row r="4" spans="1:8" ht="30" x14ac:dyDescent="0.25">
      <c r="A4" s="21" t="s">
        <v>14</v>
      </c>
      <c r="B4" s="18"/>
      <c r="C4" s="19">
        <v>2700</v>
      </c>
      <c r="D4" s="22"/>
      <c r="F4" s="19">
        <v>2700</v>
      </c>
      <c r="G4" s="22"/>
    </row>
    <row r="5" spans="1:8" x14ac:dyDescent="0.25">
      <c r="A5" s="15" t="s">
        <v>15</v>
      </c>
      <c r="B5" s="18"/>
      <c r="C5" s="19">
        <f>C3-C4</f>
        <v>20300</v>
      </c>
      <c r="D5" s="22"/>
      <c r="F5" s="19">
        <f>F3-F4</f>
        <v>20300</v>
      </c>
      <c r="G5" s="22"/>
    </row>
    <row r="6" spans="1:8" x14ac:dyDescent="0.25">
      <c r="A6" s="15" t="s">
        <v>16</v>
      </c>
      <c r="B6" s="18"/>
      <c r="C6" s="19">
        <f>C4</f>
        <v>2700</v>
      </c>
      <c r="D6" s="22"/>
      <c r="F6" s="19">
        <f>F4</f>
        <v>2700</v>
      </c>
      <c r="G6" s="22"/>
    </row>
    <row r="7" spans="1:8" x14ac:dyDescent="0.25">
      <c r="A7" s="15" t="s">
        <v>17</v>
      </c>
      <c r="B7" s="23"/>
      <c r="C7" s="24">
        <f>D7-D8</f>
        <v>21</v>
      </c>
      <c r="D7" s="24">
        <v>2024</v>
      </c>
      <c r="F7" s="24">
        <f>G7-G8</f>
        <v>21</v>
      </c>
      <c r="G7" s="24">
        <v>2024</v>
      </c>
    </row>
    <row r="8" spans="1:8" x14ac:dyDescent="0.25">
      <c r="A8" s="15" t="s">
        <v>18</v>
      </c>
      <c r="B8" s="23"/>
      <c r="C8" s="24">
        <f>C9-C7</f>
        <v>39</v>
      </c>
      <c r="D8" s="24">
        <v>2003</v>
      </c>
      <c r="F8" s="24">
        <f>F9-F7</f>
        <v>39</v>
      </c>
      <c r="G8" s="24">
        <v>2003</v>
      </c>
    </row>
    <row r="9" spans="1:8" x14ac:dyDescent="0.25">
      <c r="A9" s="15" t="s">
        <v>19</v>
      </c>
      <c r="B9" s="23"/>
      <c r="C9" s="24">
        <v>60</v>
      </c>
      <c r="D9" s="24"/>
      <c r="F9" s="24">
        <v>60</v>
      </c>
      <c r="G9" s="24"/>
    </row>
    <row r="10" spans="1:8" ht="30" x14ac:dyDescent="0.25">
      <c r="A10" s="21" t="s">
        <v>20</v>
      </c>
      <c r="B10" s="23"/>
      <c r="C10" s="24">
        <f>90*C7/C9</f>
        <v>31.5</v>
      </c>
      <c r="D10" s="24"/>
      <c r="F10" s="24">
        <f>90*F7/F9</f>
        <v>31.5</v>
      </c>
      <c r="G10" s="24"/>
    </row>
    <row r="11" spans="1:8" x14ac:dyDescent="0.25">
      <c r="A11" s="15"/>
      <c r="B11" s="25"/>
      <c r="C11" s="26">
        <f>C10%</f>
        <v>0.315</v>
      </c>
      <c r="D11" s="26"/>
      <c r="F11" s="26">
        <f>F10%</f>
        <v>0.315</v>
      </c>
      <c r="G11" s="26"/>
    </row>
    <row r="12" spans="1:8" x14ac:dyDescent="0.25">
      <c r="A12" s="15" t="s">
        <v>21</v>
      </c>
      <c r="B12" s="18"/>
      <c r="C12" s="19">
        <f>C6*C11</f>
        <v>850.5</v>
      </c>
      <c r="D12" s="22"/>
      <c r="F12" s="19">
        <f>F6*F11</f>
        <v>850.5</v>
      </c>
      <c r="G12" s="22"/>
    </row>
    <row r="13" spans="1:8" x14ac:dyDescent="0.25">
      <c r="A13" s="15" t="s">
        <v>22</v>
      </c>
      <c r="B13" s="18"/>
      <c r="C13" s="19">
        <f>C6-C12</f>
        <v>1849.5</v>
      </c>
      <c r="D13" s="22"/>
      <c r="F13" s="19">
        <f>F6-F12</f>
        <v>1849.5</v>
      </c>
      <c r="G13" s="22"/>
    </row>
    <row r="14" spans="1:8" x14ac:dyDescent="0.25">
      <c r="A14" s="15" t="s">
        <v>15</v>
      </c>
      <c r="B14" s="18"/>
      <c r="C14" s="19">
        <f>C5</f>
        <v>20300</v>
      </c>
      <c r="D14" s="22"/>
      <c r="F14" s="19">
        <f>F5</f>
        <v>20300</v>
      </c>
      <c r="G14" s="22"/>
    </row>
    <row r="15" spans="1:8" x14ac:dyDescent="0.25">
      <c r="B15" s="18"/>
      <c r="C15" s="19"/>
      <c r="D15" s="22"/>
      <c r="F15" s="19"/>
      <c r="G15" s="22"/>
    </row>
    <row r="16" spans="1:8" x14ac:dyDescent="0.25">
      <c r="A16" s="27" t="s">
        <v>23</v>
      </c>
      <c r="B16" s="28"/>
      <c r="C16" s="20">
        <f>C14+C13</f>
        <v>22149.5</v>
      </c>
      <c r="D16" s="22"/>
      <c r="F16" s="20">
        <f>F14+F13</f>
        <v>22149.5</v>
      </c>
      <c r="G16" s="22"/>
    </row>
    <row r="17" spans="1:8" x14ac:dyDescent="0.25">
      <c r="A17" t="s">
        <v>87</v>
      </c>
      <c r="B17" s="23"/>
      <c r="C17" s="24" t="s">
        <v>88</v>
      </c>
      <c r="D17" s="24"/>
      <c r="F17" s="24" t="s">
        <v>89</v>
      </c>
      <c r="G17" s="24"/>
    </row>
    <row r="18" spans="1:8" x14ac:dyDescent="0.25">
      <c r="A18" s="71" t="str">
        <f>E3</f>
        <v>ACA</v>
      </c>
      <c r="B18" s="7"/>
      <c r="C18" s="29">
        <v>400</v>
      </c>
      <c r="D18" s="24"/>
      <c r="F18" s="29">
        <v>400</v>
      </c>
      <c r="G18" s="24"/>
    </row>
    <row r="19" spans="1:8" x14ac:dyDescent="0.25">
      <c r="A19" s="15" t="s">
        <v>73</v>
      </c>
      <c r="B19" s="6"/>
      <c r="C19" s="30">
        <f>C18*C16</f>
        <v>8859800</v>
      </c>
      <c r="D19" s="72"/>
      <c r="E19" s="65"/>
      <c r="F19" s="30">
        <f>F18*F16</f>
        <v>8859800</v>
      </c>
      <c r="G19" s="72">
        <f>C19+F19</f>
        <v>17719600</v>
      </c>
      <c r="H19" s="65"/>
    </row>
    <row r="20" spans="1:8" x14ac:dyDescent="0.25">
      <c r="A20" s="15" t="s">
        <v>24</v>
      </c>
      <c r="C20" s="31">
        <f>C19*90%</f>
        <v>7973820</v>
      </c>
      <c r="D20" s="30"/>
      <c r="E20" s="65"/>
      <c r="F20" s="31">
        <f>F19*90%</f>
        <v>7973820</v>
      </c>
      <c r="G20" s="72">
        <f t="shared" ref="G20:G21" si="0">C20+F20</f>
        <v>15947640</v>
      </c>
      <c r="H20" s="65"/>
    </row>
    <row r="21" spans="1:8" x14ac:dyDescent="0.25">
      <c r="A21" s="15" t="s">
        <v>25</v>
      </c>
      <c r="C21" s="31">
        <f>C19*80%</f>
        <v>7087840</v>
      </c>
      <c r="D21" s="31"/>
      <c r="E21" s="65"/>
      <c r="F21" s="31">
        <f>F19*80%</f>
        <v>7087840</v>
      </c>
      <c r="G21" s="72">
        <f t="shared" si="0"/>
        <v>14175680</v>
      </c>
      <c r="H21" s="65"/>
    </row>
    <row r="22" spans="1:8" x14ac:dyDescent="0.25">
      <c r="A22" s="15"/>
      <c r="D22" s="24"/>
      <c r="G22" s="24"/>
    </row>
    <row r="23" spans="1:8" x14ac:dyDescent="0.25">
      <c r="A23" s="32" t="s">
        <v>26</v>
      </c>
      <c r="B23" s="33"/>
      <c r="C23" s="34">
        <f>C4*C18</f>
        <v>1080000</v>
      </c>
      <c r="D23" s="34"/>
      <c r="F23" s="34">
        <f>F4*F18</f>
        <v>1080000</v>
      </c>
      <c r="G23" s="34"/>
    </row>
    <row r="24" spans="1:8" x14ac:dyDescent="0.25">
      <c r="A24" s="15" t="s">
        <v>27</v>
      </c>
    </row>
    <row r="25" spans="1:8" x14ac:dyDescent="0.25">
      <c r="A25" s="35" t="s">
        <v>28</v>
      </c>
      <c r="B25" s="16"/>
      <c r="C25" s="31">
        <f>C19*0.025/12</f>
        <v>18457.916666666668</v>
      </c>
      <c r="D25" s="31"/>
      <c r="E25" s="31"/>
      <c r="F25" s="31">
        <f>F19*0.025/12</f>
        <v>18457.916666666668</v>
      </c>
      <c r="G25" s="31"/>
      <c r="H25" s="31"/>
    </row>
    <row r="26" spans="1:8" x14ac:dyDescent="0.25">
      <c r="C26" s="31"/>
      <c r="D26" s="31"/>
      <c r="F26" s="31"/>
      <c r="G26" s="31"/>
    </row>
    <row r="27" spans="1:8" x14ac:dyDescent="0.25">
      <c r="C27" s="31"/>
      <c r="D27" s="31"/>
      <c r="F27" s="31"/>
      <c r="G27" s="31"/>
    </row>
    <row r="28" spans="1:8" x14ac:dyDescent="0.25">
      <c r="C28"/>
      <c r="D28"/>
      <c r="F28"/>
      <c r="G28"/>
    </row>
    <row r="29" spans="1:8" x14ac:dyDescent="0.25">
      <c r="C29"/>
      <c r="D29"/>
      <c r="F29"/>
      <c r="G29"/>
    </row>
    <row r="30" spans="1:8" x14ac:dyDescent="0.25">
      <c r="C30"/>
      <c r="D30"/>
      <c r="F30"/>
      <c r="G30"/>
    </row>
    <row r="31" spans="1:8" x14ac:dyDescent="0.25">
      <c r="C31"/>
      <c r="D31"/>
      <c r="F31"/>
      <c r="G31"/>
    </row>
    <row r="32" spans="1:8" x14ac:dyDescent="0.25">
      <c r="C32"/>
      <c r="D32"/>
      <c r="F32"/>
      <c r="G32"/>
    </row>
    <row r="33" spans="1:7" x14ac:dyDescent="0.25">
      <c r="C33"/>
      <c r="D33"/>
      <c r="F33"/>
      <c r="G33"/>
    </row>
    <row r="34" spans="1:7" x14ac:dyDescent="0.25">
      <c r="C34"/>
      <c r="D34"/>
      <c r="F34"/>
      <c r="G34"/>
    </row>
    <row r="35" spans="1:7" x14ac:dyDescent="0.25">
      <c r="C35"/>
      <c r="D35"/>
      <c r="F35"/>
      <c r="G35"/>
    </row>
    <row r="36" spans="1:7" x14ac:dyDescent="0.25">
      <c r="C36"/>
      <c r="D36"/>
      <c r="F36"/>
      <c r="G36"/>
    </row>
    <row r="37" spans="1:7" x14ac:dyDescent="0.25">
      <c r="C37"/>
      <c r="D37"/>
      <c r="F37"/>
      <c r="G37"/>
    </row>
    <row r="38" spans="1:7" x14ac:dyDescent="0.25">
      <c r="C38"/>
      <c r="D38"/>
      <c r="F38"/>
      <c r="G38"/>
    </row>
    <row r="39" spans="1:7" x14ac:dyDescent="0.25">
      <c r="C39"/>
      <c r="D39"/>
      <c r="F39"/>
      <c r="G39"/>
    </row>
    <row r="40" spans="1:7" x14ac:dyDescent="0.25">
      <c r="C40"/>
      <c r="D40"/>
      <c r="F40"/>
      <c r="G40"/>
    </row>
    <row r="46" spans="1:7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6" x14ac:dyDescent="0.25">
      <c r="C84" s="16">
        <f>C83*C82</f>
        <v>0</v>
      </c>
      <c r="F84" s="16">
        <f>F83*F82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2"/>
  <sheetViews>
    <sheetView workbookViewId="0">
      <selection activeCell="U9" sqref="U9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250</v>
      </c>
      <c r="C2" s="4">
        <f t="shared" ref="C2:C16" si="1">B2*1.2</f>
        <v>300</v>
      </c>
      <c r="D2" s="4">
        <f t="shared" ref="D2:D16" si="2">C2*1.2</f>
        <v>360</v>
      </c>
      <c r="E2" s="5">
        <f t="shared" ref="E2:E16" si="3">R2</f>
        <v>5500000</v>
      </c>
      <c r="F2" s="74">
        <f t="shared" ref="F2:F15" si="4">ROUND((E2/B2),0)</f>
        <v>22000</v>
      </c>
      <c r="G2" s="74">
        <f t="shared" ref="G2:G15" si="5">ROUND((E2/C2),0)</f>
        <v>18333</v>
      </c>
      <c r="H2" s="74">
        <f t="shared" ref="H2:H15" si="6">ROUND((E2/D2),0)</f>
        <v>15278</v>
      </c>
      <c r="I2" s="74">
        <f t="shared" ref="I2:I15" si="7">T2</f>
        <v>0</v>
      </c>
      <c r="J2" s="74">
        <f t="shared" ref="J2:J15" si="8">U2</f>
        <v>0</v>
      </c>
      <c r="K2" s="7"/>
      <c r="L2" s="7"/>
      <c r="M2" s="7"/>
      <c r="N2" s="7"/>
      <c r="O2" s="7">
        <v>0</v>
      </c>
      <c r="P2" s="7">
        <f t="shared" ref="P2:P10" si="9">O2/1.2</f>
        <v>0</v>
      </c>
      <c r="Q2" s="7">
        <v>250</v>
      </c>
      <c r="R2" s="75">
        <v>5500000</v>
      </c>
      <c r="S2" s="2" t="s">
        <v>90</v>
      </c>
    </row>
    <row r="3" spans="1:19" x14ac:dyDescent="0.25">
      <c r="A3" s="4">
        <v>2</v>
      </c>
      <c r="B3" s="4">
        <f t="shared" si="0"/>
        <v>380.14859999999999</v>
      </c>
      <c r="C3" s="4">
        <f t="shared" si="1"/>
        <v>456.17831999999999</v>
      </c>
      <c r="D3" s="4">
        <f t="shared" si="2"/>
        <v>547.41398399999991</v>
      </c>
      <c r="E3" s="5">
        <f t="shared" si="3"/>
        <v>8700000</v>
      </c>
      <c r="F3" s="74">
        <f t="shared" si="4"/>
        <v>22886</v>
      </c>
      <c r="G3" s="74">
        <f t="shared" si="5"/>
        <v>19071</v>
      </c>
      <c r="H3" s="74">
        <f t="shared" si="6"/>
        <v>15893</v>
      </c>
      <c r="I3" s="74">
        <f t="shared" si="7"/>
        <v>0</v>
      </c>
      <c r="J3" s="74">
        <f t="shared" si="8"/>
        <v>0</v>
      </c>
      <c r="K3" s="7"/>
      <c r="L3" s="7"/>
      <c r="M3" s="7"/>
      <c r="N3" s="7"/>
      <c r="O3" s="7">
        <v>0</v>
      </c>
      <c r="P3" s="7">
        <f>42.38*10.764</f>
        <v>456.17831999999999</v>
      </c>
      <c r="Q3" s="7">
        <f t="shared" ref="Q2:Q10" si="10">P3/1.2</f>
        <v>380.14859999999999</v>
      </c>
      <c r="R3" s="75">
        <v>8700000</v>
      </c>
      <c r="S3" s="2" t="s">
        <v>91</v>
      </c>
    </row>
    <row r="4" spans="1:19" x14ac:dyDescent="0.25">
      <c r="A4" s="4">
        <v>3</v>
      </c>
      <c r="B4" s="4">
        <f t="shared" si="0"/>
        <v>550</v>
      </c>
      <c r="C4" s="4">
        <f t="shared" si="1"/>
        <v>660</v>
      </c>
      <c r="D4" s="4">
        <f t="shared" si="2"/>
        <v>792</v>
      </c>
      <c r="E4" s="5">
        <f t="shared" si="3"/>
        <v>13000000</v>
      </c>
      <c r="F4" s="74">
        <f t="shared" si="4"/>
        <v>23636</v>
      </c>
      <c r="G4" s="74">
        <f t="shared" si="5"/>
        <v>19697</v>
      </c>
      <c r="H4" s="74">
        <f t="shared" si="6"/>
        <v>16414</v>
      </c>
      <c r="I4" s="74">
        <f t="shared" si="7"/>
        <v>0</v>
      </c>
      <c r="J4" s="74">
        <f t="shared" si="8"/>
        <v>0</v>
      </c>
      <c r="K4" s="7"/>
      <c r="L4" s="7"/>
      <c r="M4" s="7"/>
      <c r="N4" s="7"/>
      <c r="O4" s="7">
        <v>0</v>
      </c>
      <c r="P4" s="7">
        <f t="shared" si="9"/>
        <v>0</v>
      </c>
      <c r="Q4" s="7">
        <v>550</v>
      </c>
      <c r="R4" s="75">
        <v>13000000</v>
      </c>
      <c r="S4" s="2"/>
    </row>
    <row r="5" spans="1:19" x14ac:dyDescent="0.25">
      <c r="A5" s="4">
        <v>4</v>
      </c>
      <c r="B5" s="4">
        <f t="shared" si="0"/>
        <v>365.83333333333337</v>
      </c>
      <c r="C5" s="4">
        <f t="shared" si="1"/>
        <v>439.00000000000006</v>
      </c>
      <c r="D5" s="4">
        <f t="shared" si="2"/>
        <v>526.80000000000007</v>
      </c>
      <c r="E5" s="5">
        <f t="shared" si="3"/>
        <v>8500000</v>
      </c>
      <c r="F5" s="74">
        <f t="shared" si="4"/>
        <v>23235</v>
      </c>
      <c r="G5" s="74">
        <f t="shared" si="5"/>
        <v>19362</v>
      </c>
      <c r="H5" s="74">
        <f t="shared" si="6"/>
        <v>16135</v>
      </c>
      <c r="I5" s="74">
        <f t="shared" si="7"/>
        <v>0</v>
      </c>
      <c r="J5" s="74">
        <f t="shared" si="8"/>
        <v>0</v>
      </c>
      <c r="K5" s="7"/>
      <c r="L5" s="7"/>
      <c r="M5" s="7"/>
      <c r="N5" s="7"/>
      <c r="O5" s="7">
        <v>0</v>
      </c>
      <c r="P5" s="7">
        <v>439</v>
      </c>
      <c r="Q5" s="7">
        <f t="shared" si="10"/>
        <v>365.83333333333337</v>
      </c>
      <c r="R5" s="75">
        <v>8500000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>
      <c r="F23" s="10" t="s">
        <v>86</v>
      </c>
    </row>
    <row r="24" spans="1:19" s="10" customFormat="1" x14ac:dyDescent="0.25">
      <c r="F24" s="68"/>
    </row>
    <row r="25" spans="1:19" s="10" customFormat="1" x14ac:dyDescent="0.25">
      <c r="F25" s="69"/>
    </row>
    <row r="26" spans="1:19" s="10" customFormat="1" x14ac:dyDescent="0.25">
      <c r="F26" s="69"/>
    </row>
    <row r="27" spans="1:19" s="10" customFormat="1" x14ac:dyDescent="0.25">
      <c r="F27" s="69" t="s">
        <v>84</v>
      </c>
    </row>
    <row r="28" spans="1:19" s="10" customFormat="1" x14ac:dyDescent="0.25">
      <c r="C28" s="67" t="s">
        <v>74</v>
      </c>
      <c r="D28" s="67"/>
      <c r="F28" s="52" t="s">
        <v>83</v>
      </c>
      <c r="G28" s="52">
        <v>400</v>
      </c>
    </row>
    <row r="29" spans="1:19" s="10" customFormat="1" x14ac:dyDescent="0.25">
      <c r="C29" s="67" t="s">
        <v>1</v>
      </c>
      <c r="D29" s="67"/>
      <c r="F29" s="52" t="s">
        <v>71</v>
      </c>
      <c r="G29" s="52">
        <f>G28*1.2</f>
        <v>480</v>
      </c>
      <c r="H29" s="10">
        <f>G29/G28</f>
        <v>1.2</v>
      </c>
    </row>
    <row r="30" spans="1:19" s="10" customFormat="1" x14ac:dyDescent="0.25">
      <c r="F30" s="52" t="s">
        <v>72</v>
      </c>
      <c r="G30" s="52"/>
    </row>
    <row r="31" spans="1:19" s="10" customFormat="1" x14ac:dyDescent="0.25">
      <c r="C31" s="70"/>
      <c r="D31" s="70"/>
      <c r="F31" s="70" t="s">
        <v>73</v>
      </c>
      <c r="G31" s="70">
        <f>G29*G30</f>
        <v>0</v>
      </c>
      <c r="H31" s="10" t="e">
        <f>G31/D29</f>
        <v>#DIV/0!</v>
      </c>
    </row>
    <row r="32" spans="1:19" s="10" customFormat="1" x14ac:dyDescent="0.25">
      <c r="C32" s="70"/>
      <c r="D32" s="70"/>
      <c r="F32" s="70" t="s">
        <v>24</v>
      </c>
      <c r="G32" s="70">
        <f>G31*90%</f>
        <v>0</v>
      </c>
    </row>
    <row r="33" spans="3:8" s="10" customFormat="1" x14ac:dyDescent="0.25">
      <c r="C33" s="70"/>
      <c r="D33" s="70"/>
      <c r="F33" s="70" t="s">
        <v>25</v>
      </c>
      <c r="G33" s="70">
        <f>G31*80%</f>
        <v>0</v>
      </c>
    </row>
    <row r="34" spans="3:8" s="10" customFormat="1" x14ac:dyDescent="0.25">
      <c r="C34" s="70"/>
      <c r="D34" s="70"/>
    </row>
    <row r="35" spans="3:8" s="10" customFormat="1" x14ac:dyDescent="0.25">
      <c r="C35" s="70"/>
      <c r="D35" s="70"/>
    </row>
    <row r="36" spans="3:8" s="10" customFormat="1" x14ac:dyDescent="0.25">
      <c r="F36" s="69" t="s">
        <v>85</v>
      </c>
    </row>
    <row r="37" spans="3:8" s="10" customFormat="1" x14ac:dyDescent="0.25">
      <c r="F37" s="52" t="s">
        <v>83</v>
      </c>
      <c r="G37" s="52">
        <v>400</v>
      </c>
    </row>
    <row r="38" spans="3:8" s="10" customFormat="1" x14ac:dyDescent="0.25">
      <c r="F38" s="52" t="s">
        <v>71</v>
      </c>
      <c r="G38" s="52">
        <f>G37*1.2</f>
        <v>480</v>
      </c>
      <c r="H38" s="10">
        <f>G38/G37</f>
        <v>1.2</v>
      </c>
    </row>
    <row r="39" spans="3:8" s="10" customFormat="1" x14ac:dyDescent="0.25">
      <c r="F39" s="52" t="s">
        <v>72</v>
      </c>
      <c r="G39" s="52"/>
    </row>
    <row r="40" spans="3:8" s="10" customFormat="1" x14ac:dyDescent="0.25">
      <c r="F40" s="70" t="s">
        <v>73</v>
      </c>
      <c r="G40" s="70">
        <f>G38*G39</f>
        <v>0</v>
      </c>
      <c r="H40" s="10" t="e">
        <f>G40/D38</f>
        <v>#DIV/0!</v>
      </c>
    </row>
    <row r="41" spans="3:8" x14ac:dyDescent="0.25">
      <c r="F41" s="70" t="s">
        <v>24</v>
      </c>
      <c r="G41" s="70">
        <f>G40*90%</f>
        <v>0</v>
      </c>
      <c r="H41" s="10"/>
    </row>
    <row r="42" spans="3:8" x14ac:dyDescent="0.25">
      <c r="F42" s="70" t="s">
        <v>25</v>
      </c>
      <c r="G42" s="70">
        <f>G40*80%</f>
        <v>0</v>
      </c>
      <c r="H42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2024-10-01T08:05:32Z</dcterms:modified>
</cp:coreProperties>
</file>