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Thane Branch\Mansion 835 - Mahim\"/>
    </mc:Choice>
  </mc:AlternateContent>
  <xr:revisionPtr revIDLastSave="0" documentId="13_ncr:1_{E70825D8-DA24-4941-9B26-871A108F661B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Mansion 835" sheetId="109" r:id="rId1"/>
    <sheet name="Mansion 835 (Sale)" sheetId="115" r:id="rId2"/>
    <sheet name="Mansion 835 (Rehab)" sheetId="116" r:id="rId3"/>
    <sheet name="Total" sheetId="107" r:id="rId4"/>
    <sheet name="Rera" sheetId="92" r:id="rId5"/>
    <sheet name="IGR" sheetId="97" r:id="rId6"/>
    <sheet name="Typical Floor" sheetId="110" r:id="rId7"/>
    <sheet name="Rates" sheetId="98" r:id="rId8"/>
  </sheets>
  <definedNames>
    <definedName name="_xlnm._FilterDatabase" localSheetId="0" hidden="1">'Mansion 835'!$L$1:$L$57</definedName>
    <definedName name="_xlnm._FilterDatabase" localSheetId="2" hidden="1">'Mansion 835 (Rehab)'!$L$1:$L$35</definedName>
    <definedName name="_xlnm._FilterDatabase" localSheetId="1" hidden="1">'Mansion 835 (Sale)'!$L$1:$L$29</definedName>
  </definedNames>
  <calcPr calcId="191029"/>
</workbook>
</file>

<file path=xl/calcChain.xml><?xml version="1.0" encoding="utf-8"?>
<calcChain xmlns="http://schemas.openxmlformats.org/spreadsheetml/2006/main">
  <c r="C16" i="97" l="1"/>
  <c r="C8" i="97"/>
  <c r="I12" i="107"/>
  <c r="H8" i="107"/>
  <c r="G8" i="107"/>
  <c r="F8" i="107"/>
  <c r="E8" i="107"/>
  <c r="D8" i="107"/>
  <c r="D7" i="107"/>
  <c r="E7" i="107"/>
  <c r="F7" i="107"/>
  <c r="H4" i="107"/>
  <c r="G4" i="107"/>
  <c r="F4" i="107"/>
  <c r="E4" i="107"/>
  <c r="D4" i="107"/>
  <c r="D3" i="107"/>
  <c r="H3" i="107"/>
  <c r="G3" i="107"/>
  <c r="H2" i="107"/>
  <c r="G2" i="107"/>
  <c r="D12" i="97"/>
  <c r="F12" i="97" s="1"/>
  <c r="F11" i="97"/>
  <c r="I10" i="97"/>
  <c r="J10" i="97" s="1"/>
  <c r="J16" i="97" s="1"/>
  <c r="F10" i="97"/>
  <c r="F16" i="97"/>
  <c r="D10" i="97"/>
  <c r="D9" i="97"/>
  <c r="E23" i="97"/>
  <c r="D24" i="97" s="1"/>
  <c r="G24" i="97"/>
  <c r="G23" i="97"/>
  <c r="G22" i="97"/>
  <c r="G21" i="97"/>
  <c r="I9" i="97"/>
  <c r="F9" i="97"/>
  <c r="D16" i="97"/>
  <c r="I8" i="97"/>
  <c r="I7" i="97"/>
  <c r="D4" i="97"/>
  <c r="F4" i="97" s="1"/>
  <c r="D5" i="97"/>
  <c r="D6" i="97"/>
  <c r="D7" i="97"/>
  <c r="F7" i="97" s="1"/>
  <c r="D3" i="97"/>
  <c r="F3" i="97" s="1"/>
  <c r="E35" i="116"/>
  <c r="I34" i="116"/>
  <c r="J34" i="116" s="1"/>
  <c r="F34" i="116"/>
  <c r="K34" i="116" s="1"/>
  <c r="I33" i="116"/>
  <c r="J33" i="116" s="1"/>
  <c r="F33" i="116"/>
  <c r="K33" i="116" s="1"/>
  <c r="I32" i="116"/>
  <c r="J32" i="116" s="1"/>
  <c r="F32" i="116"/>
  <c r="K32" i="116" s="1"/>
  <c r="I31" i="116"/>
  <c r="J31" i="116" s="1"/>
  <c r="F31" i="116"/>
  <c r="K31" i="116" s="1"/>
  <c r="I30" i="116"/>
  <c r="J30" i="116" s="1"/>
  <c r="F30" i="116"/>
  <c r="K30" i="116" s="1"/>
  <c r="I29" i="116"/>
  <c r="J29" i="116" s="1"/>
  <c r="F29" i="116"/>
  <c r="K29" i="116" s="1"/>
  <c r="I28" i="116"/>
  <c r="J28" i="116" s="1"/>
  <c r="F28" i="116"/>
  <c r="K28" i="116" s="1"/>
  <c r="E24" i="116"/>
  <c r="I23" i="116"/>
  <c r="J23" i="116" s="1"/>
  <c r="F23" i="116"/>
  <c r="K23" i="116" s="1"/>
  <c r="I22" i="116"/>
  <c r="J22" i="116" s="1"/>
  <c r="F22" i="116"/>
  <c r="K22" i="116" s="1"/>
  <c r="I21" i="116"/>
  <c r="J21" i="116" s="1"/>
  <c r="F21" i="116"/>
  <c r="K21" i="116" s="1"/>
  <c r="I20" i="116"/>
  <c r="J20" i="116" s="1"/>
  <c r="F20" i="116"/>
  <c r="K20" i="116" s="1"/>
  <c r="I19" i="116"/>
  <c r="J19" i="116" s="1"/>
  <c r="F19" i="116"/>
  <c r="K19" i="116" s="1"/>
  <c r="I18" i="116"/>
  <c r="J18" i="116" s="1"/>
  <c r="F18" i="116"/>
  <c r="K18" i="116" s="1"/>
  <c r="I17" i="116"/>
  <c r="J17" i="116" s="1"/>
  <c r="F17" i="116"/>
  <c r="K17" i="116" s="1"/>
  <c r="I16" i="116"/>
  <c r="J16" i="116" s="1"/>
  <c r="F16" i="116"/>
  <c r="K16" i="116" s="1"/>
  <c r="I15" i="116"/>
  <c r="J15" i="116" s="1"/>
  <c r="F15" i="116"/>
  <c r="K15" i="116" s="1"/>
  <c r="I14" i="116"/>
  <c r="J14" i="116" s="1"/>
  <c r="F14" i="116"/>
  <c r="K14" i="116" s="1"/>
  <c r="I13" i="116"/>
  <c r="J13" i="116" s="1"/>
  <c r="F13" i="116"/>
  <c r="K13" i="116" s="1"/>
  <c r="I12" i="116"/>
  <c r="J12" i="116" s="1"/>
  <c r="F12" i="116"/>
  <c r="K12" i="116" s="1"/>
  <c r="I11" i="116"/>
  <c r="J11" i="116" s="1"/>
  <c r="F11" i="116"/>
  <c r="K11" i="116" s="1"/>
  <c r="I10" i="116"/>
  <c r="J10" i="116" s="1"/>
  <c r="F10" i="116"/>
  <c r="K10" i="116" s="1"/>
  <c r="I9" i="116"/>
  <c r="J9" i="116" s="1"/>
  <c r="F9" i="116"/>
  <c r="K9" i="116" s="1"/>
  <c r="I8" i="116"/>
  <c r="J8" i="116" s="1"/>
  <c r="F8" i="116"/>
  <c r="K8" i="116" s="1"/>
  <c r="I7" i="116"/>
  <c r="J7" i="116" s="1"/>
  <c r="F7" i="116"/>
  <c r="K7" i="116" s="1"/>
  <c r="I6" i="116"/>
  <c r="J6" i="116" s="1"/>
  <c r="F6" i="116"/>
  <c r="K6" i="116" s="1"/>
  <c r="I5" i="116"/>
  <c r="J5" i="116" s="1"/>
  <c r="F5" i="116"/>
  <c r="I4" i="116"/>
  <c r="J4" i="116" s="1"/>
  <c r="G4" i="116"/>
  <c r="G5" i="116" s="1"/>
  <c r="G6" i="116" s="1"/>
  <c r="G7" i="116" s="1"/>
  <c r="G8" i="116" s="1"/>
  <c r="G9" i="116" s="1"/>
  <c r="G10" i="116" s="1"/>
  <c r="G11" i="116" s="1"/>
  <c r="G12" i="116" s="1"/>
  <c r="G13" i="116" s="1"/>
  <c r="G14" i="116" s="1"/>
  <c r="G15" i="116" s="1"/>
  <c r="G16" i="116" s="1"/>
  <c r="G17" i="116" s="1"/>
  <c r="G18" i="116" s="1"/>
  <c r="G19" i="116" s="1"/>
  <c r="G20" i="116" s="1"/>
  <c r="G21" i="116" s="1"/>
  <c r="G22" i="116" s="1"/>
  <c r="G23" i="116" s="1"/>
  <c r="F4" i="116"/>
  <c r="K4" i="116" s="1"/>
  <c r="I3" i="116"/>
  <c r="F3" i="116"/>
  <c r="K3" i="116" s="1"/>
  <c r="E29" i="115"/>
  <c r="F28" i="115"/>
  <c r="K28" i="115" s="1"/>
  <c r="F27" i="115"/>
  <c r="K27" i="115" s="1"/>
  <c r="F26" i="115"/>
  <c r="K26" i="115" s="1"/>
  <c r="F25" i="115"/>
  <c r="K25" i="115" s="1"/>
  <c r="F24" i="115"/>
  <c r="K24" i="115" s="1"/>
  <c r="F23" i="115"/>
  <c r="K23" i="115" s="1"/>
  <c r="F22" i="115"/>
  <c r="K22" i="115" s="1"/>
  <c r="F21" i="115"/>
  <c r="K21" i="115" s="1"/>
  <c r="F20" i="115"/>
  <c r="K20" i="115" s="1"/>
  <c r="F19" i="115"/>
  <c r="K19" i="115" s="1"/>
  <c r="F18" i="115"/>
  <c r="K18" i="115" s="1"/>
  <c r="F17" i="115"/>
  <c r="K17" i="115" s="1"/>
  <c r="F16" i="115"/>
  <c r="K16" i="115" s="1"/>
  <c r="F15" i="115"/>
  <c r="K15" i="115" s="1"/>
  <c r="F14" i="115"/>
  <c r="K14" i="115" s="1"/>
  <c r="F13" i="115"/>
  <c r="K13" i="115" s="1"/>
  <c r="F12" i="115"/>
  <c r="K12" i="115" s="1"/>
  <c r="F11" i="115"/>
  <c r="K11" i="115" s="1"/>
  <c r="F10" i="115"/>
  <c r="K10" i="115" s="1"/>
  <c r="F9" i="115"/>
  <c r="E5" i="115"/>
  <c r="F4" i="115"/>
  <c r="K4" i="115" s="1"/>
  <c r="F3" i="115"/>
  <c r="K3" i="115" s="1"/>
  <c r="G4" i="109"/>
  <c r="I4" i="109" s="1"/>
  <c r="E26" i="109"/>
  <c r="E57" i="109"/>
  <c r="F31" i="109"/>
  <c r="K31" i="109" s="1"/>
  <c r="F32" i="109"/>
  <c r="K32" i="109" s="1"/>
  <c r="F33" i="109"/>
  <c r="K33" i="109" s="1"/>
  <c r="F34" i="109"/>
  <c r="F35" i="109"/>
  <c r="K35" i="109" s="1"/>
  <c r="F36" i="109"/>
  <c r="K36" i="109" s="1"/>
  <c r="F37" i="109"/>
  <c r="K37" i="109" s="1"/>
  <c r="F38" i="109"/>
  <c r="K38" i="109" s="1"/>
  <c r="F39" i="109"/>
  <c r="K39" i="109" s="1"/>
  <c r="F40" i="109"/>
  <c r="K40" i="109" s="1"/>
  <c r="F41" i="109"/>
  <c r="K41" i="109" s="1"/>
  <c r="F42" i="109"/>
  <c r="K42" i="109" s="1"/>
  <c r="F43" i="109"/>
  <c r="K43" i="109" s="1"/>
  <c r="F44" i="109"/>
  <c r="K44" i="109" s="1"/>
  <c r="F45" i="109"/>
  <c r="K45" i="109" s="1"/>
  <c r="F46" i="109"/>
  <c r="K46" i="109" s="1"/>
  <c r="F47" i="109"/>
  <c r="K47" i="109" s="1"/>
  <c r="F48" i="109"/>
  <c r="K48" i="109" s="1"/>
  <c r="F49" i="109"/>
  <c r="K49" i="109" s="1"/>
  <c r="F50" i="109"/>
  <c r="K50" i="109" s="1"/>
  <c r="F51" i="109"/>
  <c r="K51" i="109" s="1"/>
  <c r="F52" i="109"/>
  <c r="K52" i="109" s="1"/>
  <c r="F53" i="109"/>
  <c r="K53" i="109" s="1"/>
  <c r="F54" i="109"/>
  <c r="K54" i="109" s="1"/>
  <c r="F55" i="109"/>
  <c r="K55" i="109" s="1"/>
  <c r="F56" i="109"/>
  <c r="K56" i="109" s="1"/>
  <c r="E26" i="110"/>
  <c r="E25" i="110"/>
  <c r="I4" i="97"/>
  <c r="I5" i="97"/>
  <c r="I6" i="97"/>
  <c r="I3" i="97"/>
  <c r="I53" i="110"/>
  <c r="F30" i="109"/>
  <c r="K30" i="109" s="1"/>
  <c r="E4" i="110"/>
  <c r="E5" i="110"/>
  <c r="E6" i="110"/>
  <c r="E9" i="110"/>
  <c r="E10" i="110"/>
  <c r="E13" i="110"/>
  <c r="E14" i="110"/>
  <c r="E17" i="110"/>
  <c r="E18" i="110"/>
  <c r="E21" i="110"/>
  <c r="E22" i="110"/>
  <c r="E30" i="110"/>
  <c r="E31" i="110"/>
  <c r="E34" i="110"/>
  <c r="E35" i="110"/>
  <c r="E38" i="110"/>
  <c r="E39" i="110"/>
  <c r="E40" i="110"/>
  <c r="E43" i="110"/>
  <c r="E44" i="110"/>
  <c r="E45" i="110"/>
  <c r="E46" i="110"/>
  <c r="E49" i="110"/>
  <c r="E50" i="110"/>
  <c r="E51" i="110"/>
  <c r="E52" i="110"/>
  <c r="F3" i="109"/>
  <c r="I3" i="109"/>
  <c r="F4" i="109"/>
  <c r="K4" i="109" s="1"/>
  <c r="F5" i="109"/>
  <c r="K5" i="109" s="1"/>
  <c r="F6" i="109"/>
  <c r="K6" i="109" s="1"/>
  <c r="F7" i="109"/>
  <c r="K7" i="109" s="1"/>
  <c r="F8" i="109"/>
  <c r="K8" i="109" s="1"/>
  <c r="F9" i="109"/>
  <c r="K9" i="109" s="1"/>
  <c r="F10" i="109"/>
  <c r="K10" i="109" s="1"/>
  <c r="F11" i="109"/>
  <c r="K11" i="109" s="1"/>
  <c r="F12" i="109"/>
  <c r="K12" i="109" s="1"/>
  <c r="F13" i="109"/>
  <c r="K13" i="109" s="1"/>
  <c r="F14" i="109"/>
  <c r="K14" i="109" s="1"/>
  <c r="F15" i="109"/>
  <c r="K15" i="109" s="1"/>
  <c r="F16" i="109"/>
  <c r="K16" i="109" s="1"/>
  <c r="F17" i="109"/>
  <c r="K17" i="109" s="1"/>
  <c r="F18" i="109"/>
  <c r="K18" i="109" s="1"/>
  <c r="F19" i="109"/>
  <c r="K19" i="109" s="1"/>
  <c r="F20" i="109"/>
  <c r="K20" i="109" s="1"/>
  <c r="F21" i="109"/>
  <c r="K21" i="109" s="1"/>
  <c r="F22" i="109"/>
  <c r="K22" i="109" s="1"/>
  <c r="F23" i="109"/>
  <c r="K23" i="109" s="1"/>
  <c r="F24" i="109"/>
  <c r="K24" i="109" s="1"/>
  <c r="F25" i="109"/>
  <c r="K25" i="109" s="1"/>
  <c r="J3" i="97" l="1"/>
  <c r="H23" i="97"/>
  <c r="H24" i="97" s="1"/>
  <c r="J9" i="97"/>
  <c r="J7" i="97"/>
  <c r="J8" i="97"/>
  <c r="F8" i="97"/>
  <c r="J4" i="97"/>
  <c r="F26" i="109"/>
  <c r="F57" i="109"/>
  <c r="F24" i="116"/>
  <c r="K35" i="116"/>
  <c r="K34" i="109"/>
  <c r="K57" i="109" s="1"/>
  <c r="K3" i="109"/>
  <c r="K26" i="109" s="1"/>
  <c r="F5" i="115"/>
  <c r="K5" i="116"/>
  <c r="K24" i="116" s="1"/>
  <c r="F35" i="116"/>
  <c r="J3" i="116"/>
  <c r="H3" i="115"/>
  <c r="K9" i="115"/>
  <c r="K29" i="115" s="1"/>
  <c r="F29" i="115"/>
  <c r="K5" i="115"/>
  <c r="J4" i="109"/>
  <c r="G5" i="109"/>
  <c r="G6" i="109" s="1"/>
  <c r="J3" i="109"/>
  <c r="J6" i="97"/>
  <c r="F6" i="97"/>
  <c r="J5" i="97"/>
  <c r="F5" i="97"/>
  <c r="H4" i="115" l="1"/>
  <c r="I4" i="115" s="1"/>
  <c r="J4" i="115" s="1"/>
  <c r="G9" i="115"/>
  <c r="I3" i="115"/>
  <c r="H5" i="115" l="1"/>
  <c r="H24" i="116"/>
  <c r="I24" i="116"/>
  <c r="J3" i="115"/>
  <c r="I5" i="115"/>
  <c r="G10" i="115"/>
  <c r="H9" i="115"/>
  <c r="I5" i="109"/>
  <c r="J5" i="109" s="1"/>
  <c r="G7" i="109"/>
  <c r="G8" i="109" s="1"/>
  <c r="I9" i="115" l="1"/>
  <c r="G11" i="115"/>
  <c r="H10" i="115"/>
  <c r="I10" i="115" s="1"/>
  <c r="J10" i="115" s="1"/>
  <c r="I6" i="109"/>
  <c r="J6" i="109" s="1"/>
  <c r="G12" i="115" l="1"/>
  <c r="H11" i="115"/>
  <c r="I11" i="115" s="1"/>
  <c r="J11" i="115" s="1"/>
  <c r="J9" i="115"/>
  <c r="I7" i="109"/>
  <c r="J7" i="109" s="1"/>
  <c r="G9" i="109"/>
  <c r="G10" i="109" s="1"/>
  <c r="G13" i="115" l="1"/>
  <c r="H12" i="115"/>
  <c r="I12" i="115" s="1"/>
  <c r="J12" i="115" s="1"/>
  <c r="I8" i="109"/>
  <c r="J8" i="109" s="1"/>
  <c r="G14" i="115" l="1"/>
  <c r="H13" i="115"/>
  <c r="I13" i="115" s="1"/>
  <c r="J13" i="115" s="1"/>
  <c r="I9" i="109"/>
  <c r="J9" i="109" s="1"/>
  <c r="G11" i="109"/>
  <c r="G12" i="109" s="1"/>
  <c r="G15" i="115" l="1"/>
  <c r="H14" i="115"/>
  <c r="I10" i="109"/>
  <c r="J10" i="109" s="1"/>
  <c r="G16" i="115" l="1"/>
  <c r="H15" i="115"/>
  <c r="I15" i="115" s="1"/>
  <c r="J15" i="115" s="1"/>
  <c r="I14" i="115"/>
  <c r="I11" i="109"/>
  <c r="J11" i="109" s="1"/>
  <c r="G13" i="109"/>
  <c r="G14" i="109" s="1"/>
  <c r="J14" i="115" l="1"/>
  <c r="G17" i="115"/>
  <c r="H16" i="115"/>
  <c r="I16" i="115" s="1"/>
  <c r="J16" i="115" s="1"/>
  <c r="I12" i="109"/>
  <c r="J12" i="109" s="1"/>
  <c r="G18" i="115" l="1"/>
  <c r="H17" i="115"/>
  <c r="I17" i="115" s="1"/>
  <c r="J17" i="115" s="1"/>
  <c r="I13" i="109"/>
  <c r="J13" i="109" s="1"/>
  <c r="G15" i="109"/>
  <c r="G16" i="109" s="1"/>
  <c r="G19" i="115" l="1"/>
  <c r="H18" i="115"/>
  <c r="I18" i="115" s="1"/>
  <c r="J18" i="115" s="1"/>
  <c r="I14" i="109"/>
  <c r="J14" i="109" s="1"/>
  <c r="G20" i="115" l="1"/>
  <c r="H19" i="115"/>
  <c r="I19" i="115" s="1"/>
  <c r="J19" i="115" s="1"/>
  <c r="I43" i="109"/>
  <c r="J43" i="109" s="1"/>
  <c r="I15" i="109"/>
  <c r="J15" i="109" s="1"/>
  <c r="I16" i="109"/>
  <c r="G17" i="109"/>
  <c r="G18" i="109" s="1"/>
  <c r="G21" i="115" l="1"/>
  <c r="G22" i="115" s="1"/>
  <c r="H20" i="115"/>
  <c r="I20" i="115" s="1"/>
  <c r="J20" i="115" s="1"/>
  <c r="I17" i="109"/>
  <c r="J17" i="109" s="1"/>
  <c r="G19" i="109"/>
  <c r="G20" i="109" s="1"/>
  <c r="J16" i="109"/>
  <c r="G28" i="116" l="1"/>
  <c r="H21" i="115"/>
  <c r="I21" i="115" s="1"/>
  <c r="J21" i="115" s="1"/>
  <c r="I46" i="109"/>
  <c r="J46" i="109" s="1"/>
  <c r="I18" i="109"/>
  <c r="J18" i="109" s="1"/>
  <c r="I19" i="109"/>
  <c r="H22" i="115" l="1"/>
  <c r="I22" i="115" s="1"/>
  <c r="J22" i="115" s="1"/>
  <c r="G23" i="115"/>
  <c r="G24" i="115" s="1"/>
  <c r="I47" i="109"/>
  <c r="J47" i="109" s="1"/>
  <c r="G21" i="109"/>
  <c r="G22" i="109" s="1"/>
  <c r="G29" i="116" l="1"/>
  <c r="G30" i="116" s="1"/>
  <c r="H23" i="115"/>
  <c r="I23" i="115" s="1"/>
  <c r="J23" i="115" s="1"/>
  <c r="I20" i="109"/>
  <c r="J20" i="109" s="1"/>
  <c r="I21" i="109"/>
  <c r="J19" i="109"/>
  <c r="H24" i="115" l="1"/>
  <c r="I24" i="115" s="1"/>
  <c r="J24" i="115" s="1"/>
  <c r="G25" i="115"/>
  <c r="G26" i="115" s="1"/>
  <c r="G23" i="109"/>
  <c r="G24" i="109" s="1"/>
  <c r="G31" i="116" l="1"/>
  <c r="G32" i="116" s="1"/>
  <c r="H25" i="115"/>
  <c r="I25" i="115" s="1"/>
  <c r="J25" i="115" s="1"/>
  <c r="I50" i="109"/>
  <c r="J50" i="109" s="1"/>
  <c r="I22" i="109"/>
  <c r="J22" i="109" s="1"/>
  <c r="I23" i="109"/>
  <c r="J21" i="109"/>
  <c r="H26" i="115" l="1"/>
  <c r="I26" i="115" s="1"/>
  <c r="J26" i="115" s="1"/>
  <c r="G27" i="115"/>
  <c r="G28" i="115" s="1"/>
  <c r="I51" i="109"/>
  <c r="J51" i="109" s="1"/>
  <c r="H24" i="109"/>
  <c r="G25" i="109"/>
  <c r="G33" i="116" l="1"/>
  <c r="G34" i="116" s="1"/>
  <c r="H27" i="115"/>
  <c r="I27" i="115" s="1"/>
  <c r="J27" i="115" s="1"/>
  <c r="H28" i="115"/>
  <c r="H25" i="109"/>
  <c r="I25" i="109" s="1"/>
  <c r="J25" i="109" s="1"/>
  <c r="G30" i="109"/>
  <c r="I24" i="109"/>
  <c r="N24" i="109" s="1"/>
  <c r="J23" i="109"/>
  <c r="H26" i="109" l="1"/>
  <c r="I26" i="109"/>
  <c r="H35" i="116"/>
  <c r="I28" i="115"/>
  <c r="H29" i="115"/>
  <c r="G31" i="109"/>
  <c r="H30" i="109"/>
  <c r="I30" i="109" s="1"/>
  <c r="J24" i="109"/>
  <c r="J30" i="109" l="1"/>
  <c r="N30" i="109"/>
  <c r="I35" i="116"/>
  <c r="J28" i="115"/>
  <c r="I29" i="115"/>
  <c r="H31" i="109"/>
  <c r="I31" i="109" s="1"/>
  <c r="J31" i="109" s="1"/>
  <c r="G32" i="109"/>
  <c r="I54" i="109"/>
  <c r="J54" i="109" s="1"/>
  <c r="H32" i="109" l="1"/>
  <c r="I32" i="109" s="1"/>
  <c r="J32" i="109" s="1"/>
  <c r="G33" i="109"/>
  <c r="I55" i="109"/>
  <c r="J55" i="109" s="1"/>
  <c r="H33" i="109" l="1"/>
  <c r="I33" i="109" s="1"/>
  <c r="J33" i="109" s="1"/>
  <c r="G34" i="109"/>
  <c r="H34" i="109" l="1"/>
  <c r="G35" i="109"/>
  <c r="H35" i="109" l="1"/>
  <c r="I35" i="109" s="1"/>
  <c r="J35" i="109" s="1"/>
  <c r="G36" i="109"/>
  <c r="I34" i="109"/>
  <c r="H36" i="109" l="1"/>
  <c r="G37" i="109"/>
  <c r="J34" i="109"/>
  <c r="H37" i="109" l="1"/>
  <c r="I37" i="109" s="1"/>
  <c r="J37" i="109" s="1"/>
  <c r="G38" i="109"/>
  <c r="I36" i="109"/>
  <c r="J36" i="109" l="1"/>
  <c r="H38" i="109"/>
  <c r="G39" i="109"/>
  <c r="H39" i="109" l="1"/>
  <c r="I39" i="109" s="1"/>
  <c r="J39" i="109" s="1"/>
  <c r="G40" i="109"/>
  <c r="I38" i="109"/>
  <c r="J38" i="109" l="1"/>
  <c r="H40" i="109"/>
  <c r="G41" i="109"/>
  <c r="H41" i="109" l="1"/>
  <c r="I41" i="109" s="1"/>
  <c r="J41" i="109" s="1"/>
  <c r="G42" i="109"/>
  <c r="I40" i="109"/>
  <c r="J40" i="109" l="1"/>
  <c r="H42" i="109"/>
  <c r="G43" i="109"/>
  <c r="G44" i="109" s="1"/>
  <c r="I42" i="109" l="1"/>
  <c r="H44" i="109"/>
  <c r="I44" i="109" s="1"/>
  <c r="J44" i="109" s="1"/>
  <c r="G45" i="109"/>
  <c r="H45" i="109" l="1"/>
  <c r="I45" i="109" s="1"/>
  <c r="J45" i="109" s="1"/>
  <c r="G46" i="109"/>
  <c r="G47" i="109" s="1"/>
  <c r="G48" i="109" s="1"/>
  <c r="J42" i="109"/>
  <c r="H48" i="109" l="1"/>
  <c r="I48" i="109" s="1"/>
  <c r="J48" i="109" s="1"/>
  <c r="G49" i="109"/>
  <c r="H49" i="109" l="1"/>
  <c r="I49" i="109" s="1"/>
  <c r="J49" i="109" s="1"/>
  <c r="G50" i="109"/>
  <c r="G51" i="109" s="1"/>
  <c r="G52" i="109" s="1"/>
  <c r="H52" i="109" l="1"/>
  <c r="I52" i="109" s="1"/>
  <c r="J52" i="109" s="1"/>
  <c r="G53" i="109"/>
  <c r="G54" i="109" l="1"/>
  <c r="G55" i="109" s="1"/>
  <c r="G56" i="109" s="1"/>
  <c r="H56" i="109" s="1"/>
  <c r="H53" i="109"/>
  <c r="I53" i="109" s="1"/>
  <c r="J53" i="109" s="1"/>
  <c r="I56" i="109" l="1"/>
  <c r="H57" i="109"/>
  <c r="J56" i="109" l="1"/>
  <c r="I57" i="109"/>
</calcChain>
</file>

<file path=xl/sharedStrings.xml><?xml version="1.0" encoding="utf-8"?>
<sst xmlns="http://schemas.openxmlformats.org/spreadsheetml/2006/main" count="391" uniqueCount="65">
  <si>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</si>
  <si>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</si>
  <si>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</si>
  <si>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</si>
  <si>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</si>
  <si>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</si>
  <si>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</si>
  <si>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</si>
  <si>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</si>
  <si>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</si>
  <si>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</si>
  <si>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</si>
  <si>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 xml:space="preserve">Total </t>
  </si>
  <si>
    <t>2 BHK</t>
  </si>
  <si>
    <t xml:space="preserve">As per Approved Plan RERA Carpet Area in 
Sq. Ft.                      
</t>
  </si>
  <si>
    <t>Approved Inventory</t>
  </si>
  <si>
    <t>Sr.No</t>
  </si>
  <si>
    <t>Area in Sq.ft</t>
  </si>
  <si>
    <t>CA sq.M</t>
  </si>
  <si>
    <t>Rate</t>
  </si>
  <si>
    <t>Total Value</t>
  </si>
  <si>
    <t>Final Rate</t>
  </si>
  <si>
    <t>Avg</t>
  </si>
  <si>
    <t>Status</t>
  </si>
  <si>
    <t>total 4 flats</t>
  </si>
  <si>
    <t>total 2 flats</t>
  </si>
  <si>
    <t>1 RK</t>
  </si>
  <si>
    <t>1RK</t>
  </si>
  <si>
    <t xml:space="preserve"> Comp.</t>
  </si>
  <si>
    <t>1st floor</t>
  </si>
  <si>
    <t>Total 3 flats</t>
  </si>
  <si>
    <t>2nd &amp; 3rd Floor</t>
  </si>
  <si>
    <t>4th floor</t>
  </si>
  <si>
    <t>5th, 7th, 9th floor</t>
  </si>
  <si>
    <t>6th, 8th, 10th Floor</t>
  </si>
  <si>
    <t>typical 12,14,16</t>
  </si>
  <si>
    <t>Sale</t>
  </si>
  <si>
    <t>REHAB</t>
  </si>
  <si>
    <t>18th Refuge floor</t>
  </si>
  <si>
    <t>19th &amp; 21st</t>
  </si>
  <si>
    <t>total 3 flats</t>
  </si>
  <si>
    <t>20th</t>
  </si>
  <si>
    <t>Sale/Rehab</t>
  </si>
  <si>
    <t xml:space="preserve">SALE </t>
  </si>
  <si>
    <t>Approved Sale</t>
  </si>
  <si>
    <t>Approved Rehab</t>
  </si>
  <si>
    <t>Proposed Sale</t>
  </si>
  <si>
    <t>Proposed Rehab</t>
  </si>
  <si>
    <t xml:space="preserve">2 BHK - 2                                                                                                                                                               </t>
  </si>
  <si>
    <t xml:space="preserve">2 BHK - 13                                           1 RK -  7                                                                                                                   </t>
  </si>
  <si>
    <t xml:space="preserve">1 RK - 7                                                                                                                                                             </t>
  </si>
  <si>
    <t xml:space="preserve">2 BHK - 19                                         1 RK -  02                                                                                                                   </t>
  </si>
  <si>
    <t>Rehab</t>
  </si>
  <si>
    <t xml:space="preserve">11th Flr </t>
  </si>
  <si>
    <t>Typical -13,15,17</t>
  </si>
  <si>
    <t>Proposed</t>
  </si>
  <si>
    <t>Approved</t>
  </si>
  <si>
    <t xml:space="preserve">As per Builder / Concession Plan Carpet Area in 
Sq. Ft.                      
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</si>
  <si>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</si>
  <si>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</si>
  <si>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</si>
  <si>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</si>
  <si>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</si>
  <si>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Proposed Inventory</t>
  </si>
  <si>
    <t>Tota (A + 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</si>
</sst>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 * #,##0_ ;_ * \-#,##0_ ;_ * &quot;-&quot;??_ ;_ @_ "/>
    <numFmt numFmtId="165" formatCode="0.0"/>
  </numFmts>
  <fonts count="4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sz val="11"/>
      <color rgb="FF333333"/>
      <name val="Open Sans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1"/>
      <color rgb="FF333333"/>
      <name val="Open Sans"/>
      <family val="2"/>
    </font>
    <font>
      <sz val="11"/>
      <name val="Calibri"/>
      <family val="2"/>
      <scheme val="minor"/>
    </font>
    <font>
      <sz val="10"/>
      <color rgb="FFFF0000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9"/>
      <color theme="1"/>
      <name val="Arial Narrow"/>
      <family val="2"/>
    </font>
    <font>
      <sz val="10"/>
      <name val="Arial Narrow"/>
      <family val="2"/>
    </font>
    <font>
      <b/>
      <sz val="7"/>
      <name val="Arial Narrow"/>
      <family val="2"/>
    </font>
    <font>
      <b/>
      <sz val="10"/>
      <name val="Arial Narrow"/>
      <family val="2"/>
    </font>
    <font>
      <sz val="11"/>
      <name val="Arial Narrow"/>
      <family val="2"/>
    </font>
    <font>
      <sz val="11"/>
      <color rgb="FFFF0000"/>
      <name val="Arial Narrow"/>
      <family val="2"/>
    </font>
    <font>
      <b/>
      <sz val="12"/>
      <color rgb="FFFF0000"/>
      <name val="Arial Narrow"/>
      <family val="2"/>
    </font>
    <font>
      <sz val="11"/>
      <color rgb="FF333333"/>
      <name val="Arial Narrow"/>
      <family val="2"/>
    </font>
    <font>
      <b/>
      <sz val="14"/>
      <name val="Arial Narrow"/>
      <family val="2"/>
    </font>
    <font>
      <b/>
      <sz val="14"/>
      <color theme="1"/>
      <name val="Arial Narrow"/>
      <family val="2"/>
    </font>
    <font>
      <b/>
      <sz val="11"/>
      <color rgb="FFFFFFFF"/>
      <name val="Arial Narrow"/>
      <family val="2"/>
    </font>
    <font>
      <b/>
      <sz val="11"/>
      <color rgb="FF333333"/>
      <name val="Arial Narrow"/>
      <family val="2"/>
    </font>
    <font>
      <sz val="10"/>
      <color rgb="FF333333"/>
      <name val="Arial Narrow"/>
      <family val="2"/>
    </font>
    <font>
      <sz val="12"/>
      <color rgb="FF333333"/>
      <name val="Arial Narrow"/>
      <family val="2"/>
    </font>
    <font>
      <sz val="12"/>
      <color theme="1"/>
      <name val="Arial Narrow"/>
      <family val="2"/>
    </font>
    <font>
      <b/>
      <sz val="11"/>
      <name val="Arial Narrow"/>
      <family val="2"/>
    </font>
    <font>
      <b/>
      <sz val="11"/>
      <color rgb="FFFFFFFF"/>
      <name val="Open Sans"/>
      <family val="2"/>
    </font>
    <font>
      <sz val="10"/>
      <name val="Calibri"/>
      <family val="2"/>
      <scheme val="minor"/>
    </font>
    <font>
      <b/>
      <sz val="11"/>
      <color rgb="FFFF0000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Arial Narrow"/>
      <family val="2"/>
    </font>
    <font>
      <u/>
      <sz val="11"/>
      <color theme="10"/>
      <name val="Calibri"/>
      <family val="2"/>
      <scheme val="minor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sz val="10"/>
      <color theme="1"/>
      <name val="Calibri"/>
      <family val="2"/>
      <scheme val="minor"/>
    </font>
    <font>
      <sz val="10"/>
      <color rgb="FF00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83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2" fontId="0" fillId="0" borderId="0" xfId="0" applyNumberFormat="1"/>
    <xf numFmtId="1" fontId="8" fillId="0" borderId="0" xfId="0" applyNumberFormat="1" applyFont="1"/>
    <xf numFmtId="1" fontId="0" fillId="0" borderId="5" xfId="0" applyNumberFormat="1" applyBorder="1" applyAlignment="1">
      <alignment horizontal="left" vertical="top" wrapText="1"/>
    </xf>
    <xf numFmtId="1" fontId="8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/>
    </xf>
    <xf numFmtId="1" fontId="6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13" fillId="0" borderId="1" xfId="0" applyFont="1" applyBorder="1" applyAlignment="1">
      <alignment horizontal="center"/>
    </xf>
    <xf numFmtId="1" fontId="13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" fontId="6" fillId="0" borderId="0" xfId="0" applyNumberFormat="1" applyFont="1" applyAlignment="1">
      <alignment horizontal="center" vertical="center"/>
    </xf>
    <xf numFmtId="43" fontId="9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1" fontId="9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43" fontId="18" fillId="0" borderId="0" xfId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9" fillId="0" borderId="0" xfId="0" applyFont="1"/>
    <xf numFmtId="0" fontId="8" fillId="0" borderId="0" xfId="0" applyFont="1"/>
    <xf numFmtId="0" fontId="8" fillId="0" borderId="0" xfId="0" applyFont="1" applyAlignment="1">
      <alignment horizontal="left"/>
    </xf>
    <xf numFmtId="1" fontId="13" fillId="0" borderId="0" xfId="0" applyNumberFormat="1" applyFont="1" applyAlignment="1">
      <alignment vertical="center"/>
    </xf>
    <xf numFmtId="1" fontId="0" fillId="0" borderId="0" xfId="0" applyNumberFormat="1" applyAlignment="1">
      <alignment horizontal="left" vertical="top" wrapText="1"/>
    </xf>
    <xf numFmtId="0" fontId="16" fillId="0" borderId="0" xfId="0" applyFont="1" applyAlignment="1">
      <alignment horizontal="center" vertical="center" wrapText="1"/>
    </xf>
    <xf numFmtId="1" fontId="1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43" fontId="16" fillId="0" borderId="0" xfId="1" applyFont="1" applyAlignment="1">
      <alignment horizontal="center" vertical="center"/>
    </xf>
    <xf numFmtId="43" fontId="16" fillId="0" borderId="0" xfId="0" applyNumberFormat="1" applyFont="1" applyAlignment="1">
      <alignment horizontal="center" vertical="center"/>
    </xf>
    <xf numFmtId="43" fontId="13" fillId="0" borderId="1" xfId="0" applyNumberFormat="1" applyFont="1" applyBorder="1" applyAlignment="1">
      <alignment horizontal="center" vertical="center"/>
    </xf>
    <xf numFmtId="43" fontId="13" fillId="0" borderId="2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43" fontId="16" fillId="0" borderId="1" xfId="0" applyNumberFormat="1" applyFont="1" applyBorder="1" applyAlignment="1">
      <alignment horizontal="center" vertical="center"/>
    </xf>
    <xf numFmtId="43" fontId="16" fillId="3" borderId="8" xfId="0" applyNumberFormat="1" applyFont="1" applyFill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43" fontId="16" fillId="0" borderId="1" xfId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/>
    <xf numFmtId="1" fontId="15" fillId="0" borderId="1" xfId="0" applyNumberFormat="1" applyFont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1" fontId="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0" fontId="25" fillId="0" borderId="0" xfId="0" applyFont="1" applyAlignment="1">
      <alignment horizontal="center" vertical="center" wrapText="1"/>
    </xf>
    <xf numFmtId="165" fontId="26" fillId="0" borderId="0" xfId="0" applyNumberFormat="1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top" wrapText="1"/>
    </xf>
    <xf numFmtId="0" fontId="22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vertical="center" wrapText="1"/>
    </xf>
    <xf numFmtId="16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1" fontId="5" fillId="0" borderId="0" xfId="0" applyNumberFormat="1" applyFont="1" applyAlignment="1">
      <alignment vertical="center"/>
    </xf>
    <xf numFmtId="3" fontId="13" fillId="0" borderId="1" xfId="0" applyNumberFormat="1" applyFont="1" applyBorder="1" applyAlignment="1">
      <alignment horizontal="center" vertical="top"/>
    </xf>
    <xf numFmtId="3" fontId="13" fillId="0" borderId="0" xfId="0" applyNumberFormat="1" applyFont="1" applyAlignment="1">
      <alignment horizontal="center" vertical="top"/>
    </xf>
    <xf numFmtId="3" fontId="6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left" vertical="top" wrapText="1"/>
    </xf>
    <xf numFmtId="0" fontId="19" fillId="0" borderId="0" xfId="0" applyFont="1" applyAlignment="1">
      <alignment vertical="top" wrapText="1"/>
    </xf>
    <xf numFmtId="0" fontId="23" fillId="0" borderId="0" xfId="0" applyFont="1" applyAlignment="1">
      <alignment horizontal="left" vertical="top" wrapText="1"/>
    </xf>
    <xf numFmtId="0" fontId="14" fillId="0" borderId="1" xfId="0" applyFont="1" applyBorder="1" applyAlignment="1">
      <alignment horizontal="center" vertical="center" wrapText="1"/>
    </xf>
    <xf numFmtId="0" fontId="29" fillId="0" borderId="0" xfId="0" applyFont="1"/>
    <xf numFmtId="0" fontId="10" fillId="0" borderId="1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3" fontId="30" fillId="0" borderId="0" xfId="1" applyFont="1" applyAlignment="1">
      <alignment horizontal="center" vertical="center"/>
    </xf>
    <xf numFmtId="43" fontId="30" fillId="0" borderId="0" xfId="0" applyNumberFormat="1" applyFont="1" applyAlignment="1">
      <alignment horizontal="center" vertical="center"/>
    </xf>
    <xf numFmtId="43" fontId="17" fillId="0" borderId="0" xfId="0" applyNumberFormat="1" applyFont="1" applyAlignment="1">
      <alignment horizontal="center" vertical="center"/>
    </xf>
    <xf numFmtId="43" fontId="17" fillId="0" borderId="0" xfId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43" fontId="17" fillId="0" borderId="0" xfId="1" applyFont="1" applyBorder="1" applyAlignment="1">
      <alignment horizontal="center" vertical="center"/>
    </xf>
    <xf numFmtId="43" fontId="30" fillId="0" borderId="0" xfId="1" applyFont="1" applyBorder="1" applyAlignment="1">
      <alignment horizontal="center" vertical="center"/>
    </xf>
    <xf numFmtId="0" fontId="3" fillId="0" borderId="0" xfId="0" applyFont="1"/>
    <xf numFmtId="0" fontId="17" fillId="0" borderId="0" xfId="0" applyFont="1"/>
    <xf numFmtId="164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vertical="center"/>
    </xf>
    <xf numFmtId="1" fontId="0" fillId="0" borderId="0" xfId="0" applyNumberFormat="1" applyAlignment="1">
      <alignment vertical="center"/>
    </xf>
    <xf numFmtId="1" fontId="0" fillId="0" borderId="0" xfId="0" applyNumberFormat="1" applyAlignment="1">
      <alignment horizontal="center" vertical="center"/>
    </xf>
    <xf numFmtId="1" fontId="0" fillId="0" borderId="5" xfId="0" applyNumberFormat="1" applyBorder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31" fillId="0" borderId="0" xfId="0" applyFont="1" applyAlignment="1">
      <alignment vertical="center"/>
    </xf>
    <xf numFmtId="0" fontId="32" fillId="0" borderId="0" xfId="0" applyFont="1" applyAlignment="1">
      <alignment vertical="center"/>
    </xf>
    <xf numFmtId="1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4" fontId="13" fillId="0" borderId="0" xfId="0" applyNumberFormat="1" applyFont="1" applyAlignment="1">
      <alignment horizontal="center" vertical="top"/>
    </xf>
    <xf numFmtId="2" fontId="13" fillId="0" borderId="0" xfId="0" applyNumberFormat="1" applyFont="1"/>
    <xf numFmtId="0" fontId="3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7" xfId="0" applyFont="1" applyBorder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6" fillId="3" borderId="8" xfId="0" applyFont="1" applyFill="1" applyBorder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21" fillId="4" borderId="0" xfId="0" applyFont="1" applyFill="1" applyAlignment="1">
      <alignment horizontal="center" vertical="center"/>
    </xf>
    <xf numFmtId="0" fontId="0" fillId="0" borderId="0" xfId="0" applyFont="1"/>
    <xf numFmtId="0" fontId="35" fillId="0" borderId="3" xfId="0" applyFont="1" applyBorder="1" applyAlignment="1">
      <alignment horizontal="center" vertical="center" wrapText="1"/>
    </xf>
    <xf numFmtId="0" fontId="35" fillId="0" borderId="1" xfId="0" applyFont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43" fontId="35" fillId="0" borderId="2" xfId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164" fontId="6" fillId="0" borderId="1" xfId="1" applyNumberFormat="1" applyFont="1" applyBorder="1" applyAlignment="1">
      <alignment horizontal="left" vertical="center"/>
    </xf>
    <xf numFmtId="164" fontId="6" fillId="0" borderId="1" xfId="1" applyNumberFormat="1" applyFont="1" applyBorder="1" applyAlignment="1">
      <alignment horizontal="center" vertical="center"/>
    </xf>
    <xf numFmtId="164" fontId="6" fillId="0" borderId="1" xfId="1" applyNumberFormat="1" applyFont="1" applyBorder="1" applyAlignment="1">
      <alignment horizontal="center" vertical="center" wrapText="1"/>
    </xf>
    <xf numFmtId="164" fontId="6" fillId="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164" fontId="5" fillId="0" borderId="1" xfId="1" applyNumberFormat="1" applyFont="1" applyBorder="1" applyAlignment="1">
      <alignment horizontal="left" vertical="center"/>
    </xf>
    <xf numFmtId="164" fontId="5" fillId="0" borderId="1" xfId="1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164" fontId="6" fillId="0" borderId="0" xfId="1" applyNumberFormat="1" applyFont="1" applyBorder="1" applyAlignment="1">
      <alignment horizontal="left"/>
    </xf>
    <xf numFmtId="164" fontId="6" fillId="0" borderId="0" xfId="1" applyNumberFormat="1" applyFont="1" applyBorder="1" applyAlignment="1">
      <alignment horizontal="center"/>
    </xf>
    <xf numFmtId="43" fontId="6" fillId="0" borderId="0" xfId="1" applyFont="1" applyBorder="1" applyAlignment="1">
      <alignment horizontal="center" vertical="top" wrapText="1"/>
    </xf>
    <xf numFmtId="164" fontId="6" fillId="0" borderId="0" xfId="1" applyNumberFormat="1" applyFont="1" applyFill="1" applyBorder="1" applyAlignment="1">
      <alignment horizontal="center"/>
    </xf>
    <xf numFmtId="164" fontId="6" fillId="0" borderId="1" xfId="1" applyNumberFormat="1" applyFont="1" applyBorder="1" applyAlignment="1">
      <alignment horizontal="left"/>
    </xf>
    <xf numFmtId="164" fontId="6" fillId="0" borderId="1" xfId="1" applyNumberFormat="1" applyFont="1" applyBorder="1" applyAlignment="1">
      <alignment horizontal="center"/>
    </xf>
    <xf numFmtId="164" fontId="6" fillId="0" borderId="1" xfId="1" applyNumberFormat="1" applyFont="1" applyBorder="1" applyAlignment="1">
      <alignment horizontal="left" vertical="top" wrapText="1"/>
    </xf>
    <xf numFmtId="164" fontId="6" fillId="0" borderId="1" xfId="1" applyNumberFormat="1" applyFont="1" applyFill="1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/>
    </xf>
    <xf numFmtId="43" fontId="5" fillId="0" borderId="1" xfId="1" applyFont="1" applyBorder="1" applyAlignment="1">
      <alignment horizontal="center" vertical="center"/>
    </xf>
    <xf numFmtId="0" fontId="38" fillId="0" borderId="0" xfId="0" applyFont="1"/>
    <xf numFmtId="43" fontId="38" fillId="0" borderId="0" xfId="1" applyFont="1"/>
    <xf numFmtId="0" fontId="39" fillId="0" borderId="1" xfId="0" applyFont="1" applyBorder="1" applyAlignment="1">
      <alignment horizontal="center"/>
    </xf>
    <xf numFmtId="0" fontId="39" fillId="0" borderId="8" xfId="0" applyFont="1" applyBorder="1" applyAlignment="1">
      <alignment horizontal="center"/>
    </xf>
    <xf numFmtId="0" fontId="34" fillId="0" borderId="0" xfId="4"/>
    <xf numFmtId="0" fontId="16" fillId="4" borderId="1" xfId="0" applyFont="1" applyFill="1" applyBorder="1" applyAlignment="1">
      <alignment horizontal="center" vertical="center"/>
    </xf>
    <xf numFmtId="1" fontId="16" fillId="4" borderId="1" xfId="0" applyNumberFormat="1" applyFont="1" applyFill="1" applyBorder="1" applyAlignment="1">
      <alignment horizontal="center" vertical="center"/>
    </xf>
    <xf numFmtId="43" fontId="16" fillId="4" borderId="1" xfId="1" applyFont="1" applyFill="1" applyBorder="1" applyAlignment="1">
      <alignment horizontal="center" vertical="center"/>
    </xf>
    <xf numFmtId="43" fontId="16" fillId="4" borderId="1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43" fontId="16" fillId="0" borderId="0" xfId="1" applyFont="1" applyBorder="1" applyAlignment="1">
      <alignment horizontal="center" vertical="center"/>
    </xf>
    <xf numFmtId="43" fontId="16" fillId="0" borderId="8" xfId="0" applyNumberFormat="1" applyFont="1" applyBorder="1" applyAlignment="1">
      <alignment horizontal="center" vertical="center"/>
    </xf>
    <xf numFmtId="43" fontId="16" fillId="0" borderId="8" xfId="1" applyFont="1" applyBorder="1" applyAlignment="1">
      <alignment horizontal="center" vertical="center"/>
    </xf>
    <xf numFmtId="43" fontId="13" fillId="0" borderId="0" xfId="0" applyNumberFormat="1" applyFont="1" applyBorder="1" applyAlignment="1">
      <alignment horizontal="center" vertical="center"/>
    </xf>
    <xf numFmtId="164" fontId="0" fillId="0" borderId="0" xfId="0" applyNumberFormat="1"/>
    <xf numFmtId="43" fontId="0" fillId="0" borderId="0" xfId="0" applyNumberFormat="1"/>
    <xf numFmtId="1" fontId="5" fillId="0" borderId="1" xfId="0" applyNumberFormat="1" applyFont="1" applyBorder="1" applyAlignment="1">
      <alignment horizontal="center" vertical="center"/>
    </xf>
    <xf numFmtId="43" fontId="6" fillId="0" borderId="1" xfId="1" applyFont="1" applyBorder="1" applyAlignment="1">
      <alignment horizontal="center" vertical="center"/>
    </xf>
    <xf numFmtId="43" fontId="3" fillId="0" borderId="1" xfId="1" applyFont="1" applyBorder="1" applyAlignment="1">
      <alignment horizontal="center" vertical="center"/>
    </xf>
    <xf numFmtId="43" fontId="11" fillId="0" borderId="1" xfId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43" fontId="10" fillId="0" borderId="0" xfId="1" applyFont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1" fontId="21" fillId="0" borderId="1" xfId="0" applyNumberFormat="1" applyFont="1" applyBorder="1" applyAlignment="1">
      <alignment horizontal="center" vertical="center"/>
    </xf>
    <xf numFmtId="43" fontId="21" fillId="0" borderId="1" xfId="1" applyFont="1" applyBorder="1" applyAlignment="1">
      <alignment horizontal="center" vertical="center"/>
    </xf>
  </cellXfs>
  <cellStyles count="5">
    <cellStyle name="Comma" xfId="1" builtinId="3"/>
    <cellStyle name="Comma 2" xfId="3" xr:uid="{00000000-0005-0000-0000-000001000000}"/>
    <cellStyle name="Hyperlink" xfId="4" builtinId="8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27</xdr:row>
      <xdr:rowOff>0</xdr:rowOff>
    </xdr:from>
    <xdr:to>
      <xdr:col>12</xdr:col>
      <xdr:colOff>506065</xdr:colOff>
      <xdr:row>68</xdr:row>
      <xdr:rowOff>122128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B23DC-E601-100F-F88C-2CF2F3389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913" y="5590761"/>
          <a:ext cx="8888065" cy="8611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0</xdr:row>
      <xdr:rowOff>171450</xdr:rowOff>
    </xdr:from>
    <xdr:to>
      <xdr:col>11</xdr:col>
      <xdr:colOff>285750</xdr:colOff>
      <xdr:row>25</xdr:row>
      <xdr:rowOff>19050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2C787DF1-66CF-E89E-158F-D62ED19DE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66"/>
        <a:stretch>
          <a:fillRect/>
        </a:stretch>
      </xdr:blipFill>
      <xdr:spPr bwMode="auto">
        <a:xfrm>
          <a:off x="1257300" y="171450"/>
          <a:ext cx="5734050" cy="46101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15</xdr:col>
      <xdr:colOff>286896</xdr:colOff>
      <xdr:row>74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9F90FB-60C6-A182-2649-F246D2CD3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5524500"/>
          <a:ext cx="8211696" cy="86403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14</xdr:col>
      <xdr:colOff>591653</xdr:colOff>
      <xdr:row>122</xdr:row>
      <xdr:rowOff>182170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01CA23D-96E5-E70C-ABD5-444EEA5C3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" y="14859000"/>
          <a:ext cx="7906853" cy="856417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14</xdr:col>
      <xdr:colOff>505916</xdr:colOff>
      <xdr:row>165</xdr:row>
      <xdr:rowOff>134432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406A1B-522C-A5EC-1DF3-B7A165473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9200" y="23812500"/>
          <a:ext cx="7821116" cy="775443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168</xdr:row>
      <xdr:rowOff>0</xdr:rowOff>
    </xdr:from>
    <xdr:to>
      <xdr:col>14</xdr:col>
      <xdr:colOff>486864</xdr:colOff>
      <xdr:row>201</xdr:row>
      <xdr:rowOff>10404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C01EE09-D8B6-2093-666B-68C50866E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19200" y="32004000"/>
          <a:ext cx="7802064" cy="629690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16</xdr:col>
      <xdr:colOff>267928</xdr:colOff>
      <xdr:row>234</xdr:row>
      <xdr:rowOff>57982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BB5FDEA-CD91-1FF5-3238-2785ABB10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19200" y="38671500"/>
          <a:ext cx="8802328" cy="5963482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237</xdr:row>
      <xdr:rowOff>0</xdr:rowOff>
    </xdr:from>
    <xdr:to>
      <xdr:col>16</xdr:col>
      <xdr:colOff>258402</xdr:colOff>
      <xdr:row>268</xdr:row>
      <xdr:rowOff>153246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2DE98A0-5D01-5430-9101-FCE17A71E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9200" y="45148500"/>
          <a:ext cx="8792802" cy="605874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271</xdr:row>
      <xdr:rowOff>0</xdr:rowOff>
    </xdr:from>
    <xdr:to>
      <xdr:col>16</xdr:col>
      <xdr:colOff>286981</xdr:colOff>
      <xdr:row>302</xdr:row>
      <xdr:rowOff>181825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19F13E9-02B3-E912-EDB7-C7CC4A611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19200" y="51625500"/>
          <a:ext cx="8821381" cy="608732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304</xdr:row>
      <xdr:rowOff>0</xdr:rowOff>
    </xdr:from>
    <xdr:to>
      <xdr:col>16</xdr:col>
      <xdr:colOff>286981</xdr:colOff>
      <xdr:row>336</xdr:row>
      <xdr:rowOff>162798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43BC7FF-C222-8DB0-20E2-F0A699BE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19200" y="57912000"/>
          <a:ext cx="8821381" cy="6258798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339</xdr:row>
      <xdr:rowOff>0</xdr:rowOff>
    </xdr:from>
    <xdr:to>
      <xdr:col>16</xdr:col>
      <xdr:colOff>201244</xdr:colOff>
      <xdr:row>370</xdr:row>
      <xdr:rowOff>48456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01259EA-9413-36B9-F502-EDA39E20D6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19200" y="64579500"/>
          <a:ext cx="8735644" cy="59539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CCBA7-199D-4B53-AE7A-D770CE7A3BCC}">
  <dimension ref="A1:U57"/>
  <sheetViews>
    <sheetView topLeftCell="A37" zoomScale="145" zoomScaleNormal="145" workbookViewId="0">
      <selection activeCell="K25" sqref="K25"/>
    </sheetView>
  </sheetViews>
  <sheetFormatPr defaultRowHeight="15" x14ac:dyDescent="0.25"/>
  <cols>
    <col min="1" max="1" width="4" style="51" customWidth="1"/>
    <col min="2" max="3" width="5.140625" style="50" customWidth="1"/>
    <col min="4" max="4" width="6.42578125" style="30" customWidth="1"/>
    <col min="5" max="5" width="8.42578125" style="110" customWidth="1"/>
    <col min="6" max="6" width="7.140625" style="84" customWidth="1"/>
    <col min="7" max="7" width="7.140625" style="156" customWidth="1"/>
    <col min="8" max="8" width="12.140625" style="156" customWidth="1"/>
    <col min="9" max="9" width="14.28515625" style="156" customWidth="1"/>
    <col min="10" max="10" width="9.28515625" style="157" customWidth="1"/>
    <col min="11" max="11" width="10.7109375" style="156" customWidth="1"/>
    <col min="12" max="12" width="9.140625" style="129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21" ht="24" customHeight="1" x14ac:dyDescent="0.25">
      <c r="A1" s="113" t="s">
        <v>15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21" ht="47.25" customHeight="1" thickBot="1" x14ac:dyDescent="0.3">
      <c r="A2" s="16" t="s">
        <v>1</v>
      </c>
      <c r="B2" s="16" t="s">
        <v>0</v>
      </c>
      <c r="C2" s="17" t="s">
        <v>2</v>
      </c>
      <c r="D2" s="17" t="s">
        <v>28</v>
      </c>
      <c r="E2" s="17" t="s">
        <v>14</v>
      </c>
      <c r="F2" s="83" t="s">
        <v>11</v>
      </c>
      <c r="G2" s="130" t="s">
        <v>58</v>
      </c>
      <c r="H2" s="131" t="s">
        <v>59</v>
      </c>
      <c r="I2" s="132" t="s">
        <v>60</v>
      </c>
      <c r="J2" s="133" t="s">
        <v>61</v>
      </c>
      <c r="K2" s="134" t="s">
        <v>62</v>
      </c>
      <c r="L2" s="111" t="s">
        <v>42</v>
      </c>
    </row>
    <row r="3" spans="1:21" s="99" customFormat="1" ht="15.75" thickBot="1" x14ac:dyDescent="0.3">
      <c r="A3" s="18">
        <v>1</v>
      </c>
      <c r="B3" s="20">
        <v>101</v>
      </c>
      <c r="C3" s="20">
        <v>1</v>
      </c>
      <c r="D3" s="15" t="s">
        <v>13</v>
      </c>
      <c r="E3" s="77">
        <v>575</v>
      </c>
      <c r="F3" s="20">
        <f t="shared" ref="F3:F25" si="0">E3*1.1</f>
        <v>632.5</v>
      </c>
      <c r="G3" s="15">
        <v>50800</v>
      </c>
      <c r="H3" s="135">
        <v>0</v>
      </c>
      <c r="I3" s="136">
        <f>ROUND(H3*1.15,0)</f>
        <v>0</v>
      </c>
      <c r="J3" s="137">
        <f>MROUND((I3*0.03/12),500)</f>
        <v>0</v>
      </c>
      <c r="K3" s="138">
        <f>F3*3500</f>
        <v>2213750</v>
      </c>
      <c r="L3" s="112" t="s">
        <v>37</v>
      </c>
      <c r="M3" s="98"/>
      <c r="P3" s="100"/>
      <c r="Q3" s="101"/>
      <c r="R3" s="101"/>
      <c r="S3" s="102"/>
      <c r="U3" s="103"/>
    </row>
    <row r="4" spans="1:21" ht="15.75" thickBot="1" x14ac:dyDescent="0.3">
      <c r="A4" s="13">
        <v>2</v>
      </c>
      <c r="B4" s="20">
        <v>102</v>
      </c>
      <c r="C4" s="14">
        <v>1</v>
      </c>
      <c r="D4" s="15" t="s">
        <v>26</v>
      </c>
      <c r="E4" s="77">
        <v>300</v>
      </c>
      <c r="F4" s="20">
        <f t="shared" si="0"/>
        <v>330</v>
      </c>
      <c r="G4" s="139">
        <f>G3</f>
        <v>50800</v>
      </c>
      <c r="H4" s="135">
        <v>0</v>
      </c>
      <c r="I4" s="136">
        <f t="shared" ref="I4:I25" si="1">ROUND(H4*1.15,0)</f>
        <v>0</v>
      </c>
      <c r="J4" s="137">
        <f t="shared" ref="J4:J25" si="2">MROUND((I4*0.03/12),500)</f>
        <v>0</v>
      </c>
      <c r="K4" s="138">
        <f t="shared" ref="K4:K25" si="3">F4*3500</f>
        <v>1155000</v>
      </c>
      <c r="L4" s="112" t="s">
        <v>37</v>
      </c>
      <c r="N4" s="9"/>
      <c r="P4" s="4"/>
      <c r="Q4" s="3"/>
      <c r="R4" s="5"/>
      <c r="S4" s="7"/>
      <c r="U4" s="6"/>
    </row>
    <row r="5" spans="1:21" x14ac:dyDescent="0.25">
      <c r="A5" s="18">
        <v>3</v>
      </c>
      <c r="B5" s="20">
        <v>103</v>
      </c>
      <c r="C5" s="14">
        <v>1</v>
      </c>
      <c r="D5" s="15" t="s">
        <v>27</v>
      </c>
      <c r="E5" s="77">
        <v>300</v>
      </c>
      <c r="F5" s="20">
        <f t="shared" si="0"/>
        <v>330</v>
      </c>
      <c r="G5" s="139">
        <f>G4</f>
        <v>50800</v>
      </c>
      <c r="H5" s="135">
        <v>0</v>
      </c>
      <c r="I5" s="136">
        <f t="shared" si="1"/>
        <v>0</v>
      </c>
      <c r="J5" s="137">
        <f t="shared" si="2"/>
        <v>0</v>
      </c>
      <c r="K5" s="138">
        <f t="shared" si="3"/>
        <v>1155000</v>
      </c>
      <c r="L5" s="112" t="s">
        <v>37</v>
      </c>
      <c r="N5" s="9"/>
      <c r="P5" s="4"/>
      <c r="Q5" s="3"/>
      <c r="R5" s="5"/>
      <c r="S5" s="7"/>
      <c r="U5" s="34"/>
    </row>
    <row r="6" spans="1:21" s="31" customFormat="1" x14ac:dyDescent="0.25">
      <c r="A6" s="13">
        <v>4</v>
      </c>
      <c r="B6" s="20">
        <v>201</v>
      </c>
      <c r="C6" s="14">
        <v>2</v>
      </c>
      <c r="D6" s="15" t="s">
        <v>13</v>
      </c>
      <c r="E6" s="20">
        <v>624</v>
      </c>
      <c r="F6" s="20">
        <f t="shared" si="0"/>
        <v>686.40000000000009</v>
      </c>
      <c r="G6" s="139">
        <f>G5+150</f>
        <v>50950</v>
      </c>
      <c r="H6" s="135">
        <v>0</v>
      </c>
      <c r="I6" s="136">
        <f t="shared" si="1"/>
        <v>0</v>
      </c>
      <c r="J6" s="137">
        <f t="shared" si="2"/>
        <v>0</v>
      </c>
      <c r="K6" s="138">
        <f t="shared" si="3"/>
        <v>2402400.0000000005</v>
      </c>
      <c r="L6" s="112" t="s">
        <v>37</v>
      </c>
      <c r="M6" s="32"/>
      <c r="N6" s="33"/>
      <c r="P6" s="5"/>
      <c r="Q6" s="5"/>
    </row>
    <row r="7" spans="1:21" s="31" customFormat="1" x14ac:dyDescent="0.25">
      <c r="A7" s="18">
        <v>5</v>
      </c>
      <c r="B7" s="20">
        <v>202</v>
      </c>
      <c r="C7" s="14">
        <v>2</v>
      </c>
      <c r="D7" s="15" t="s">
        <v>13</v>
      </c>
      <c r="E7" s="20">
        <v>790</v>
      </c>
      <c r="F7" s="20">
        <f t="shared" si="0"/>
        <v>869.00000000000011</v>
      </c>
      <c r="G7" s="139">
        <f>G6</f>
        <v>50950</v>
      </c>
      <c r="H7" s="135">
        <v>0</v>
      </c>
      <c r="I7" s="136">
        <f t="shared" si="1"/>
        <v>0</v>
      </c>
      <c r="J7" s="137">
        <f t="shared" si="2"/>
        <v>0</v>
      </c>
      <c r="K7" s="138">
        <f t="shared" si="3"/>
        <v>3041500.0000000005</v>
      </c>
      <c r="L7" s="112" t="s">
        <v>37</v>
      </c>
      <c r="M7" s="32"/>
      <c r="N7" s="33"/>
      <c r="P7" s="5"/>
      <c r="Q7" s="5"/>
    </row>
    <row r="8" spans="1:21" x14ac:dyDescent="0.25">
      <c r="A8" s="13">
        <v>6</v>
      </c>
      <c r="B8" s="20">
        <v>301</v>
      </c>
      <c r="C8" s="14">
        <v>3</v>
      </c>
      <c r="D8" s="15" t="s">
        <v>13</v>
      </c>
      <c r="E8" s="20">
        <v>624</v>
      </c>
      <c r="F8" s="20">
        <f t="shared" si="0"/>
        <v>686.40000000000009</v>
      </c>
      <c r="G8" s="139">
        <f>G7+150</f>
        <v>51100</v>
      </c>
      <c r="H8" s="135">
        <v>0</v>
      </c>
      <c r="I8" s="136">
        <f t="shared" si="1"/>
        <v>0</v>
      </c>
      <c r="J8" s="137">
        <f t="shared" si="2"/>
        <v>0</v>
      </c>
      <c r="K8" s="138">
        <f t="shared" si="3"/>
        <v>2402400.0000000005</v>
      </c>
      <c r="L8" s="112" t="s">
        <v>37</v>
      </c>
      <c r="M8" s="8"/>
      <c r="N8" s="9"/>
      <c r="P8" s="3"/>
      <c r="Q8" s="3"/>
    </row>
    <row r="9" spans="1:21" x14ac:dyDescent="0.25">
      <c r="A9" s="18">
        <v>7</v>
      </c>
      <c r="B9" s="20">
        <v>302</v>
      </c>
      <c r="C9" s="14">
        <v>3</v>
      </c>
      <c r="D9" s="15" t="s">
        <v>13</v>
      </c>
      <c r="E9" s="20">
        <v>790</v>
      </c>
      <c r="F9" s="20">
        <f t="shared" si="0"/>
        <v>869.00000000000011</v>
      </c>
      <c r="G9" s="139">
        <f>G8</f>
        <v>51100</v>
      </c>
      <c r="H9" s="135">
        <v>0</v>
      </c>
      <c r="I9" s="136">
        <f t="shared" si="1"/>
        <v>0</v>
      </c>
      <c r="J9" s="137">
        <f t="shared" si="2"/>
        <v>0</v>
      </c>
      <c r="K9" s="138">
        <f t="shared" si="3"/>
        <v>3041500.0000000005</v>
      </c>
      <c r="L9" s="112" t="s">
        <v>37</v>
      </c>
      <c r="M9" s="8"/>
      <c r="N9" s="9"/>
      <c r="P9" s="3"/>
      <c r="Q9" s="3"/>
    </row>
    <row r="10" spans="1:21" x14ac:dyDescent="0.25">
      <c r="A10" s="13">
        <v>8</v>
      </c>
      <c r="B10" s="20">
        <v>401</v>
      </c>
      <c r="C10" s="14">
        <v>4</v>
      </c>
      <c r="D10" s="15" t="s">
        <v>13</v>
      </c>
      <c r="E10" s="77">
        <v>624</v>
      </c>
      <c r="F10" s="20">
        <f t="shared" si="0"/>
        <v>686.40000000000009</v>
      </c>
      <c r="G10" s="139">
        <f>G9+150</f>
        <v>51250</v>
      </c>
      <c r="H10" s="135">
        <v>0</v>
      </c>
      <c r="I10" s="136">
        <f t="shared" si="1"/>
        <v>0</v>
      </c>
      <c r="J10" s="137">
        <f t="shared" si="2"/>
        <v>0</v>
      </c>
      <c r="K10" s="138">
        <f t="shared" si="3"/>
        <v>2402400.0000000005</v>
      </c>
      <c r="L10" s="112" t="s">
        <v>37</v>
      </c>
      <c r="M10" s="8"/>
      <c r="N10" s="9"/>
      <c r="P10" s="3"/>
      <c r="Q10" s="3"/>
    </row>
    <row r="11" spans="1:21" x14ac:dyDescent="0.25">
      <c r="A11" s="18">
        <v>9</v>
      </c>
      <c r="B11" s="20">
        <v>402</v>
      </c>
      <c r="C11" s="14">
        <v>4</v>
      </c>
      <c r="D11" s="15" t="s">
        <v>13</v>
      </c>
      <c r="E11" s="77">
        <v>697</v>
      </c>
      <c r="F11" s="20">
        <f t="shared" si="0"/>
        <v>766.7</v>
      </c>
      <c r="G11" s="139">
        <f>G10</f>
        <v>51250</v>
      </c>
      <c r="H11" s="135">
        <v>0</v>
      </c>
      <c r="I11" s="136">
        <f t="shared" si="1"/>
        <v>0</v>
      </c>
      <c r="J11" s="137">
        <f t="shared" si="2"/>
        <v>0</v>
      </c>
      <c r="K11" s="138">
        <f t="shared" si="3"/>
        <v>2683450</v>
      </c>
      <c r="L11" s="112" t="s">
        <v>37</v>
      </c>
      <c r="M11" s="8"/>
      <c r="N11" s="9"/>
      <c r="P11" s="3"/>
      <c r="Q11" s="3"/>
    </row>
    <row r="12" spans="1:21" x14ac:dyDescent="0.25">
      <c r="A12" s="13">
        <v>10</v>
      </c>
      <c r="B12" s="20">
        <v>501</v>
      </c>
      <c r="C12" s="14">
        <v>5</v>
      </c>
      <c r="D12" s="15" t="s">
        <v>13</v>
      </c>
      <c r="E12" s="77">
        <v>694</v>
      </c>
      <c r="F12" s="20">
        <f t="shared" si="0"/>
        <v>763.40000000000009</v>
      </c>
      <c r="G12" s="139">
        <f>G11+150</f>
        <v>51400</v>
      </c>
      <c r="H12" s="135">
        <v>0</v>
      </c>
      <c r="I12" s="136">
        <f t="shared" si="1"/>
        <v>0</v>
      </c>
      <c r="J12" s="137">
        <f t="shared" si="2"/>
        <v>0</v>
      </c>
      <c r="K12" s="138">
        <f t="shared" si="3"/>
        <v>2671900.0000000005</v>
      </c>
      <c r="L12" s="112" t="s">
        <v>37</v>
      </c>
      <c r="M12" s="8"/>
      <c r="N12" s="9"/>
      <c r="P12" s="3"/>
      <c r="Q12" s="3"/>
    </row>
    <row r="13" spans="1:21" x14ac:dyDescent="0.25">
      <c r="A13" s="18">
        <v>11</v>
      </c>
      <c r="B13" s="20">
        <v>502</v>
      </c>
      <c r="C13" s="14">
        <v>5</v>
      </c>
      <c r="D13" s="15" t="s">
        <v>13</v>
      </c>
      <c r="E13" s="77">
        <v>697</v>
      </c>
      <c r="F13" s="20">
        <f t="shared" si="0"/>
        <v>766.7</v>
      </c>
      <c r="G13" s="139">
        <f>G12</f>
        <v>51400</v>
      </c>
      <c r="H13" s="135">
        <v>0</v>
      </c>
      <c r="I13" s="136">
        <f t="shared" si="1"/>
        <v>0</v>
      </c>
      <c r="J13" s="137">
        <f t="shared" si="2"/>
        <v>0</v>
      </c>
      <c r="K13" s="138">
        <f t="shared" si="3"/>
        <v>2683450</v>
      </c>
      <c r="L13" s="112" t="s">
        <v>37</v>
      </c>
      <c r="M13" s="8"/>
      <c r="N13" s="9"/>
      <c r="P13" s="3"/>
      <c r="Q13" s="3"/>
    </row>
    <row r="14" spans="1:21" x14ac:dyDescent="0.25">
      <c r="A14" s="13">
        <v>12</v>
      </c>
      <c r="B14" s="20">
        <v>601</v>
      </c>
      <c r="C14" s="14">
        <v>6</v>
      </c>
      <c r="D14" s="15" t="s">
        <v>13</v>
      </c>
      <c r="E14" s="20">
        <v>694</v>
      </c>
      <c r="F14" s="20">
        <f t="shared" si="0"/>
        <v>763.40000000000009</v>
      </c>
      <c r="G14" s="139">
        <f>G13+150</f>
        <v>51550</v>
      </c>
      <c r="H14" s="135">
        <v>0</v>
      </c>
      <c r="I14" s="136">
        <f t="shared" si="1"/>
        <v>0</v>
      </c>
      <c r="J14" s="137">
        <f t="shared" si="2"/>
        <v>0</v>
      </c>
      <c r="K14" s="138">
        <f t="shared" si="3"/>
        <v>2671900.0000000005</v>
      </c>
      <c r="L14" s="112" t="s">
        <v>37</v>
      </c>
      <c r="M14" s="8"/>
      <c r="N14" s="9"/>
      <c r="P14" s="3"/>
      <c r="Q14" s="3"/>
    </row>
    <row r="15" spans="1:21" x14ac:dyDescent="0.25">
      <c r="A15" s="18">
        <v>13</v>
      </c>
      <c r="B15" s="20">
        <v>602</v>
      </c>
      <c r="C15" s="14">
        <v>6</v>
      </c>
      <c r="D15" s="15" t="s">
        <v>13</v>
      </c>
      <c r="E15" s="77">
        <v>697</v>
      </c>
      <c r="F15" s="20">
        <f t="shared" si="0"/>
        <v>766.7</v>
      </c>
      <c r="G15" s="139">
        <f t="shared" ref="G14:G25" si="4">G14</f>
        <v>51550</v>
      </c>
      <c r="H15" s="135">
        <v>0</v>
      </c>
      <c r="I15" s="136">
        <f t="shared" si="1"/>
        <v>0</v>
      </c>
      <c r="J15" s="137">
        <f t="shared" si="2"/>
        <v>0</v>
      </c>
      <c r="K15" s="138">
        <f t="shared" si="3"/>
        <v>2683450</v>
      </c>
      <c r="L15" s="112" t="s">
        <v>37</v>
      </c>
      <c r="M15" s="8"/>
      <c r="N15" s="9"/>
      <c r="P15" s="3"/>
      <c r="Q15" s="3"/>
    </row>
    <row r="16" spans="1:21" x14ac:dyDescent="0.25">
      <c r="A16" s="13">
        <v>14</v>
      </c>
      <c r="B16" s="20">
        <v>701</v>
      </c>
      <c r="C16" s="14">
        <v>7</v>
      </c>
      <c r="D16" s="15" t="s">
        <v>13</v>
      </c>
      <c r="E16" s="77">
        <v>694</v>
      </c>
      <c r="F16" s="20">
        <f t="shared" si="0"/>
        <v>763.40000000000009</v>
      </c>
      <c r="G16" s="139">
        <f>G15+150</f>
        <v>51700</v>
      </c>
      <c r="H16" s="135">
        <v>0</v>
      </c>
      <c r="I16" s="136">
        <f t="shared" si="1"/>
        <v>0</v>
      </c>
      <c r="J16" s="137">
        <f t="shared" si="2"/>
        <v>0</v>
      </c>
      <c r="K16" s="138">
        <f t="shared" si="3"/>
        <v>2671900.0000000005</v>
      </c>
      <c r="L16" s="112" t="s">
        <v>37</v>
      </c>
      <c r="M16" s="8"/>
      <c r="N16" s="9"/>
      <c r="P16" s="3"/>
      <c r="Q16" s="3"/>
    </row>
    <row r="17" spans="1:17" x14ac:dyDescent="0.25">
      <c r="A17" s="18">
        <v>15</v>
      </c>
      <c r="B17" s="20">
        <v>702</v>
      </c>
      <c r="C17" s="14">
        <v>7</v>
      </c>
      <c r="D17" s="15" t="s">
        <v>13</v>
      </c>
      <c r="E17" s="77">
        <v>697</v>
      </c>
      <c r="F17" s="20">
        <f t="shared" si="0"/>
        <v>766.7</v>
      </c>
      <c r="G17" s="139">
        <f t="shared" si="4"/>
        <v>51700</v>
      </c>
      <c r="H17" s="135">
        <v>0</v>
      </c>
      <c r="I17" s="136">
        <f t="shared" si="1"/>
        <v>0</v>
      </c>
      <c r="J17" s="137">
        <f t="shared" si="2"/>
        <v>0</v>
      </c>
      <c r="K17" s="138">
        <f t="shared" si="3"/>
        <v>2683450</v>
      </c>
      <c r="L17" s="112" t="s">
        <v>37</v>
      </c>
      <c r="M17" s="8"/>
      <c r="N17" s="9"/>
      <c r="P17" s="3"/>
      <c r="Q17" s="3"/>
    </row>
    <row r="18" spans="1:17" x14ac:dyDescent="0.25">
      <c r="A18" s="13">
        <v>16</v>
      </c>
      <c r="B18" s="20">
        <v>801</v>
      </c>
      <c r="C18" s="14">
        <v>8</v>
      </c>
      <c r="D18" s="15" t="s">
        <v>13</v>
      </c>
      <c r="E18" s="20">
        <v>694</v>
      </c>
      <c r="F18" s="20">
        <f t="shared" si="0"/>
        <v>763.40000000000009</v>
      </c>
      <c r="G18" s="139">
        <f>G17+150</f>
        <v>51850</v>
      </c>
      <c r="H18" s="135">
        <v>0</v>
      </c>
      <c r="I18" s="136">
        <f t="shared" si="1"/>
        <v>0</v>
      </c>
      <c r="J18" s="137">
        <f t="shared" si="2"/>
        <v>0</v>
      </c>
      <c r="K18" s="138">
        <f t="shared" si="3"/>
        <v>2671900.0000000005</v>
      </c>
      <c r="L18" s="112" t="s">
        <v>37</v>
      </c>
      <c r="M18" s="8"/>
      <c r="N18" s="9"/>
      <c r="P18" s="3"/>
      <c r="Q18" s="3"/>
    </row>
    <row r="19" spans="1:17" x14ac:dyDescent="0.25">
      <c r="A19" s="18">
        <v>17</v>
      </c>
      <c r="B19" s="20">
        <v>802</v>
      </c>
      <c r="C19" s="14">
        <v>8</v>
      </c>
      <c r="D19" s="15" t="s">
        <v>13</v>
      </c>
      <c r="E19" s="77">
        <v>697</v>
      </c>
      <c r="F19" s="20">
        <f t="shared" si="0"/>
        <v>766.7</v>
      </c>
      <c r="G19" s="139">
        <f t="shared" si="4"/>
        <v>51850</v>
      </c>
      <c r="H19" s="135">
        <v>0</v>
      </c>
      <c r="I19" s="136">
        <f t="shared" si="1"/>
        <v>0</v>
      </c>
      <c r="J19" s="137">
        <f t="shared" si="2"/>
        <v>0</v>
      </c>
      <c r="K19" s="138">
        <f t="shared" si="3"/>
        <v>2683450</v>
      </c>
      <c r="L19" s="112" t="s">
        <v>37</v>
      </c>
      <c r="M19" s="8"/>
      <c r="N19" s="9"/>
      <c r="P19" s="3"/>
      <c r="Q19" s="3"/>
    </row>
    <row r="20" spans="1:17" x14ac:dyDescent="0.25">
      <c r="A20" s="13">
        <v>18</v>
      </c>
      <c r="B20" s="20">
        <v>901</v>
      </c>
      <c r="C20" s="14">
        <v>9</v>
      </c>
      <c r="D20" s="15" t="s">
        <v>13</v>
      </c>
      <c r="E20" s="77">
        <v>694</v>
      </c>
      <c r="F20" s="20">
        <f t="shared" si="0"/>
        <v>763.40000000000009</v>
      </c>
      <c r="G20" s="139">
        <f>G19+150</f>
        <v>52000</v>
      </c>
      <c r="H20" s="135">
        <v>0</v>
      </c>
      <c r="I20" s="136">
        <f t="shared" si="1"/>
        <v>0</v>
      </c>
      <c r="J20" s="137">
        <f t="shared" si="2"/>
        <v>0</v>
      </c>
      <c r="K20" s="138">
        <f t="shared" si="3"/>
        <v>2671900.0000000005</v>
      </c>
      <c r="L20" s="112" t="s">
        <v>37</v>
      </c>
      <c r="M20" s="8"/>
      <c r="N20" s="9"/>
      <c r="P20" s="3"/>
      <c r="Q20" s="3"/>
    </row>
    <row r="21" spans="1:17" s="31" customFormat="1" x14ac:dyDescent="0.25">
      <c r="A21" s="18">
        <v>19</v>
      </c>
      <c r="B21" s="20">
        <v>902</v>
      </c>
      <c r="C21" s="14">
        <v>9</v>
      </c>
      <c r="D21" s="15" t="s">
        <v>13</v>
      </c>
      <c r="E21" s="77">
        <v>697</v>
      </c>
      <c r="F21" s="20">
        <f t="shared" si="0"/>
        <v>766.7</v>
      </c>
      <c r="G21" s="139">
        <f t="shared" si="4"/>
        <v>52000</v>
      </c>
      <c r="H21" s="135">
        <v>0</v>
      </c>
      <c r="I21" s="136">
        <f t="shared" si="1"/>
        <v>0</v>
      </c>
      <c r="J21" s="137">
        <f t="shared" si="2"/>
        <v>0</v>
      </c>
      <c r="K21" s="138">
        <f t="shared" si="3"/>
        <v>2683450</v>
      </c>
      <c r="L21" s="112" t="s">
        <v>37</v>
      </c>
      <c r="M21" s="32"/>
      <c r="N21" s="33"/>
      <c r="P21" s="5"/>
      <c r="Q21" s="5"/>
    </row>
    <row r="22" spans="1:17" ht="16.5" x14ac:dyDescent="0.25">
      <c r="A22" s="13">
        <v>20</v>
      </c>
      <c r="B22" s="20">
        <v>1001</v>
      </c>
      <c r="C22" s="14">
        <v>10</v>
      </c>
      <c r="D22" s="15" t="s">
        <v>13</v>
      </c>
      <c r="E22" s="20">
        <v>694</v>
      </c>
      <c r="F22" s="20">
        <f t="shared" si="0"/>
        <v>763.40000000000009</v>
      </c>
      <c r="G22" s="139">
        <f>G21+150</f>
        <v>52150</v>
      </c>
      <c r="H22" s="135">
        <v>0</v>
      </c>
      <c r="I22" s="136">
        <f t="shared" si="1"/>
        <v>0</v>
      </c>
      <c r="J22" s="137">
        <f t="shared" si="2"/>
        <v>0</v>
      </c>
      <c r="K22" s="138">
        <f t="shared" si="3"/>
        <v>2671900.0000000005</v>
      </c>
      <c r="L22" s="112" t="s">
        <v>37</v>
      </c>
      <c r="N22" s="10"/>
      <c r="Q22" s="11"/>
    </row>
    <row r="23" spans="1:17" ht="16.5" x14ac:dyDescent="0.25">
      <c r="A23" s="18">
        <v>21</v>
      </c>
      <c r="B23" s="18">
        <v>1002</v>
      </c>
      <c r="C23" s="14">
        <v>10</v>
      </c>
      <c r="D23" s="15" t="s">
        <v>13</v>
      </c>
      <c r="E23" s="77">
        <v>697</v>
      </c>
      <c r="F23" s="20">
        <f t="shared" si="0"/>
        <v>766.7</v>
      </c>
      <c r="G23" s="139">
        <f t="shared" si="4"/>
        <v>52150</v>
      </c>
      <c r="H23" s="135">
        <v>0</v>
      </c>
      <c r="I23" s="136">
        <f t="shared" si="1"/>
        <v>0</v>
      </c>
      <c r="J23" s="137">
        <f t="shared" si="2"/>
        <v>0</v>
      </c>
      <c r="K23" s="138">
        <f t="shared" si="3"/>
        <v>2683450</v>
      </c>
      <c r="L23" s="112" t="s">
        <v>37</v>
      </c>
      <c r="N23" s="10"/>
      <c r="Q23" s="11"/>
    </row>
    <row r="24" spans="1:17" ht="17.25" customHeight="1" x14ac:dyDescent="0.25">
      <c r="A24" s="13">
        <v>22</v>
      </c>
      <c r="B24" s="18">
        <v>1101</v>
      </c>
      <c r="C24" s="14">
        <v>11</v>
      </c>
      <c r="D24" s="15" t="s">
        <v>13</v>
      </c>
      <c r="E24" s="20">
        <v>746</v>
      </c>
      <c r="F24" s="20">
        <f t="shared" si="0"/>
        <v>820.6</v>
      </c>
      <c r="G24" s="139">
        <f>G23+150</f>
        <v>52300</v>
      </c>
      <c r="H24" s="135">
        <f t="shared" ref="H4:H25" si="5">E24*G24</f>
        <v>39015800</v>
      </c>
      <c r="I24" s="136">
        <f t="shared" si="1"/>
        <v>44868170</v>
      </c>
      <c r="J24" s="137">
        <f t="shared" si="2"/>
        <v>112000</v>
      </c>
      <c r="K24" s="138">
        <f t="shared" si="3"/>
        <v>2872100</v>
      </c>
      <c r="L24" s="112" t="s">
        <v>43</v>
      </c>
      <c r="N24" s="171">
        <f>I24/E24</f>
        <v>60145</v>
      </c>
      <c r="Q24" s="11"/>
    </row>
    <row r="25" spans="1:17" ht="16.5" x14ac:dyDescent="0.25">
      <c r="A25" s="18">
        <v>23</v>
      </c>
      <c r="B25" s="18">
        <v>1102</v>
      </c>
      <c r="C25" s="14">
        <v>11</v>
      </c>
      <c r="D25" s="15" t="s">
        <v>13</v>
      </c>
      <c r="E25" s="20">
        <v>747</v>
      </c>
      <c r="F25" s="20">
        <f t="shared" si="0"/>
        <v>821.7</v>
      </c>
      <c r="G25" s="139">
        <f t="shared" si="4"/>
        <v>52300</v>
      </c>
      <c r="H25" s="135">
        <f t="shared" si="5"/>
        <v>39068100</v>
      </c>
      <c r="I25" s="136">
        <f t="shared" si="1"/>
        <v>44928315</v>
      </c>
      <c r="J25" s="137">
        <f t="shared" si="2"/>
        <v>112500</v>
      </c>
      <c r="K25" s="138">
        <f t="shared" si="3"/>
        <v>2875950</v>
      </c>
      <c r="L25" s="112" t="s">
        <v>43</v>
      </c>
      <c r="Q25" s="12"/>
    </row>
    <row r="26" spans="1:17" s="105" customFormat="1" ht="16.5" x14ac:dyDescent="0.25">
      <c r="A26" s="117" t="s">
        <v>3</v>
      </c>
      <c r="B26" s="117"/>
      <c r="C26" s="117"/>
      <c r="D26" s="117"/>
      <c r="E26" s="52">
        <f t="shared" ref="E26:F26" si="6">SUM(E3:E25)</f>
        <v>15163</v>
      </c>
      <c r="F26" s="52">
        <f t="shared" si="6"/>
        <v>16679.300000000003</v>
      </c>
      <c r="G26" s="140"/>
      <c r="H26" s="141">
        <f t="shared" ref="H26:K26" si="7">SUM(H3:H25)</f>
        <v>78083900</v>
      </c>
      <c r="I26" s="142">
        <f t="shared" si="7"/>
        <v>89796485</v>
      </c>
      <c r="J26" s="143"/>
      <c r="K26" s="144">
        <f t="shared" si="7"/>
        <v>58377550</v>
      </c>
      <c r="L26" s="112"/>
      <c r="P26" s="106"/>
      <c r="Q26" s="104"/>
    </row>
    <row r="27" spans="1:17" ht="16.5" x14ac:dyDescent="0.25">
      <c r="A27" s="108"/>
      <c r="C27" s="107"/>
      <c r="D27" s="69"/>
      <c r="E27" s="78"/>
      <c r="F27" s="107"/>
      <c r="G27" s="145"/>
      <c r="H27" s="146"/>
      <c r="I27" s="147"/>
      <c r="J27" s="148"/>
      <c r="K27" s="149"/>
      <c r="L27" s="112"/>
      <c r="Q27" s="12"/>
    </row>
    <row r="28" spans="1:17" ht="32.25" customHeight="1" x14ac:dyDescent="0.25">
      <c r="A28" s="118" t="s">
        <v>63</v>
      </c>
      <c r="B28" s="119"/>
      <c r="C28" s="119"/>
      <c r="D28" s="119"/>
      <c r="E28" s="119"/>
      <c r="F28" s="119"/>
      <c r="G28" s="119"/>
      <c r="H28" s="119"/>
      <c r="I28" s="119"/>
      <c r="J28" s="119"/>
      <c r="K28" s="119"/>
      <c r="L28" s="120"/>
      <c r="Q28" s="12"/>
    </row>
    <row r="29" spans="1:17" ht="51" customHeight="1" x14ac:dyDescent="0.25">
      <c r="A29" s="16" t="s">
        <v>1</v>
      </c>
      <c r="B29" s="16" t="s">
        <v>0</v>
      </c>
      <c r="C29" s="17" t="s">
        <v>2</v>
      </c>
      <c r="D29" s="17" t="s">
        <v>28</v>
      </c>
      <c r="E29" s="17" t="s">
        <v>57</v>
      </c>
      <c r="F29" s="83" t="s">
        <v>11</v>
      </c>
      <c r="G29" s="130" t="s">
        <v>58</v>
      </c>
      <c r="H29" s="131" t="s">
        <v>59</v>
      </c>
      <c r="I29" s="132" t="s">
        <v>60</v>
      </c>
      <c r="J29" s="133" t="s">
        <v>61</v>
      </c>
      <c r="K29" s="134" t="s">
        <v>62</v>
      </c>
      <c r="L29" s="111" t="s">
        <v>42</v>
      </c>
      <c r="Q29" s="12"/>
    </row>
    <row r="30" spans="1:17" ht="16.5" x14ac:dyDescent="0.25">
      <c r="A30" s="13">
        <v>24</v>
      </c>
      <c r="B30" s="18">
        <v>1201</v>
      </c>
      <c r="C30" s="14">
        <v>12</v>
      </c>
      <c r="D30" s="15" t="s">
        <v>13</v>
      </c>
      <c r="E30" s="20">
        <v>746</v>
      </c>
      <c r="F30" s="14">
        <f>E30*1.1</f>
        <v>820.6</v>
      </c>
      <c r="G30" s="139">
        <f>G25+150</f>
        <v>52450</v>
      </c>
      <c r="H30" s="150">
        <f t="shared" ref="H30:H56" si="8">E30*G30</f>
        <v>39127700</v>
      </c>
      <c r="I30" s="151">
        <f>ROUND(H30*1.15,0)</f>
        <v>44996855</v>
      </c>
      <c r="J30" s="152">
        <f>MROUND((I30*0.03/12),500)</f>
        <v>112500</v>
      </c>
      <c r="K30" s="153">
        <f>F30*3500</f>
        <v>2872100</v>
      </c>
      <c r="L30" s="112" t="s">
        <v>43</v>
      </c>
      <c r="N30" s="172">
        <f>I30/E30</f>
        <v>60317.5</v>
      </c>
      <c r="Q30" s="11"/>
    </row>
    <row r="31" spans="1:17" ht="16.5" x14ac:dyDescent="0.25">
      <c r="A31" s="13">
        <v>25</v>
      </c>
      <c r="B31" s="18">
        <v>1202</v>
      </c>
      <c r="C31" s="14">
        <v>12</v>
      </c>
      <c r="D31" s="15" t="s">
        <v>13</v>
      </c>
      <c r="E31" s="20">
        <v>747</v>
      </c>
      <c r="F31" s="14">
        <f t="shared" ref="F31:F56" si="9">E31*1.1</f>
        <v>821.7</v>
      </c>
      <c r="G31" s="139">
        <f>G30</f>
        <v>52450</v>
      </c>
      <c r="H31" s="150">
        <f t="shared" ref="H31:H56" si="10">E31*G31</f>
        <v>39180150</v>
      </c>
      <c r="I31" s="151">
        <f t="shared" ref="I31:I56" si="11">ROUND(H31*1.15,0)</f>
        <v>45057173</v>
      </c>
      <c r="J31" s="152">
        <f t="shared" ref="J31:J56" si="12">MROUND((I31*0.03/12),500)</f>
        <v>112500</v>
      </c>
      <c r="K31" s="153">
        <f t="shared" ref="K31:K56" si="13">F31*3500</f>
        <v>2875950</v>
      </c>
      <c r="L31" s="112" t="s">
        <v>43</v>
      </c>
      <c r="Q31" s="11"/>
    </row>
    <row r="32" spans="1:17" ht="16.5" x14ac:dyDescent="0.25">
      <c r="A32" s="13">
        <v>26</v>
      </c>
      <c r="B32" s="18">
        <v>1301</v>
      </c>
      <c r="C32" s="18">
        <v>13</v>
      </c>
      <c r="D32" s="15" t="s">
        <v>13</v>
      </c>
      <c r="E32" s="20">
        <v>746</v>
      </c>
      <c r="F32" s="14">
        <f t="shared" si="9"/>
        <v>820.6</v>
      </c>
      <c r="G32" s="139">
        <f>G31+150</f>
        <v>52600</v>
      </c>
      <c r="H32" s="150">
        <f t="shared" si="10"/>
        <v>39239600</v>
      </c>
      <c r="I32" s="151">
        <f t="shared" si="11"/>
        <v>45125540</v>
      </c>
      <c r="J32" s="152">
        <f t="shared" si="12"/>
        <v>113000</v>
      </c>
      <c r="K32" s="153">
        <f t="shared" si="13"/>
        <v>2872100</v>
      </c>
      <c r="L32" s="112" t="s">
        <v>43</v>
      </c>
      <c r="Q32" s="11"/>
    </row>
    <row r="33" spans="1:17" ht="16.5" x14ac:dyDescent="0.25">
      <c r="A33" s="13">
        <v>27</v>
      </c>
      <c r="B33" s="18">
        <v>1302</v>
      </c>
      <c r="C33" s="18">
        <v>13</v>
      </c>
      <c r="D33" s="15" t="s">
        <v>13</v>
      </c>
      <c r="E33" s="20">
        <v>747</v>
      </c>
      <c r="F33" s="14">
        <f t="shared" si="9"/>
        <v>821.7</v>
      </c>
      <c r="G33" s="139">
        <f t="shared" ref="G30:G56" si="14">G32</f>
        <v>52600</v>
      </c>
      <c r="H33" s="150">
        <f t="shared" si="10"/>
        <v>39292200</v>
      </c>
      <c r="I33" s="151">
        <f t="shared" si="11"/>
        <v>45186030</v>
      </c>
      <c r="J33" s="152">
        <f t="shared" si="12"/>
        <v>113000</v>
      </c>
      <c r="K33" s="153">
        <f t="shared" si="13"/>
        <v>2875950</v>
      </c>
      <c r="L33" s="112" t="s">
        <v>43</v>
      </c>
      <c r="Q33" s="11"/>
    </row>
    <row r="34" spans="1:17" x14ac:dyDescent="0.25">
      <c r="A34" s="13">
        <v>28</v>
      </c>
      <c r="B34" s="18">
        <v>1401</v>
      </c>
      <c r="C34" s="18">
        <v>14</v>
      </c>
      <c r="D34" s="15" t="s">
        <v>13</v>
      </c>
      <c r="E34" s="20">
        <v>746</v>
      </c>
      <c r="F34" s="14">
        <f t="shared" si="9"/>
        <v>820.6</v>
      </c>
      <c r="G34" s="139">
        <f>G33+150</f>
        <v>52750</v>
      </c>
      <c r="H34" s="150">
        <f t="shared" si="10"/>
        <v>39351500</v>
      </c>
      <c r="I34" s="151">
        <f t="shared" si="11"/>
        <v>45254225</v>
      </c>
      <c r="J34" s="152">
        <f t="shared" si="12"/>
        <v>113000</v>
      </c>
      <c r="K34" s="153">
        <f t="shared" si="13"/>
        <v>2872100</v>
      </c>
      <c r="L34" s="112" t="s">
        <v>43</v>
      </c>
    </row>
    <row r="35" spans="1:17" x14ac:dyDescent="0.25">
      <c r="A35" s="13">
        <v>29</v>
      </c>
      <c r="B35" s="18">
        <v>1402</v>
      </c>
      <c r="C35" s="18">
        <v>14</v>
      </c>
      <c r="D35" s="15" t="s">
        <v>13</v>
      </c>
      <c r="E35" s="20">
        <v>747</v>
      </c>
      <c r="F35" s="14">
        <f t="shared" si="9"/>
        <v>821.7</v>
      </c>
      <c r="G35" s="139">
        <f t="shared" si="14"/>
        <v>52750</v>
      </c>
      <c r="H35" s="150">
        <f t="shared" si="10"/>
        <v>39404250</v>
      </c>
      <c r="I35" s="151">
        <f t="shared" si="11"/>
        <v>45314888</v>
      </c>
      <c r="J35" s="152">
        <f t="shared" si="12"/>
        <v>113500</v>
      </c>
      <c r="K35" s="153">
        <f t="shared" si="13"/>
        <v>2875950</v>
      </c>
      <c r="L35" s="112" t="s">
        <v>43</v>
      </c>
    </row>
    <row r="36" spans="1:17" x14ac:dyDescent="0.25">
      <c r="A36" s="13">
        <v>30</v>
      </c>
      <c r="B36" s="18">
        <v>1501</v>
      </c>
      <c r="C36" s="18">
        <v>15</v>
      </c>
      <c r="D36" s="15" t="s">
        <v>13</v>
      </c>
      <c r="E36" s="20">
        <v>746</v>
      </c>
      <c r="F36" s="14">
        <f t="shared" si="9"/>
        <v>820.6</v>
      </c>
      <c r="G36" s="139">
        <f>G35+150</f>
        <v>52900</v>
      </c>
      <c r="H36" s="150">
        <f t="shared" si="10"/>
        <v>39463400</v>
      </c>
      <c r="I36" s="151">
        <f t="shared" si="11"/>
        <v>45382910</v>
      </c>
      <c r="J36" s="152">
        <f t="shared" si="12"/>
        <v>113500</v>
      </c>
      <c r="K36" s="153">
        <f t="shared" si="13"/>
        <v>2872100</v>
      </c>
      <c r="L36" s="112" t="s">
        <v>43</v>
      </c>
    </row>
    <row r="37" spans="1:17" s="31" customFormat="1" x14ac:dyDescent="0.25">
      <c r="A37" s="13">
        <v>31</v>
      </c>
      <c r="B37" s="18">
        <v>1502</v>
      </c>
      <c r="C37" s="18">
        <v>15</v>
      </c>
      <c r="D37" s="15" t="s">
        <v>13</v>
      </c>
      <c r="E37" s="20">
        <v>747</v>
      </c>
      <c r="F37" s="14">
        <f t="shared" si="9"/>
        <v>821.7</v>
      </c>
      <c r="G37" s="139">
        <f t="shared" si="14"/>
        <v>52900</v>
      </c>
      <c r="H37" s="150">
        <f t="shared" si="10"/>
        <v>39516300</v>
      </c>
      <c r="I37" s="151">
        <f t="shared" si="11"/>
        <v>45443745</v>
      </c>
      <c r="J37" s="152">
        <f t="shared" si="12"/>
        <v>113500</v>
      </c>
      <c r="K37" s="153">
        <f t="shared" si="13"/>
        <v>2875950</v>
      </c>
      <c r="L37" s="112" t="s">
        <v>43</v>
      </c>
    </row>
    <row r="38" spans="1:17" x14ac:dyDescent="0.25">
      <c r="A38" s="13">
        <v>32</v>
      </c>
      <c r="B38" s="18">
        <v>1601</v>
      </c>
      <c r="C38" s="18">
        <v>16</v>
      </c>
      <c r="D38" s="15" t="s">
        <v>13</v>
      </c>
      <c r="E38" s="20">
        <v>746</v>
      </c>
      <c r="F38" s="14">
        <f t="shared" si="9"/>
        <v>820.6</v>
      </c>
      <c r="G38" s="139">
        <f>G37+150</f>
        <v>53050</v>
      </c>
      <c r="H38" s="150">
        <f t="shared" si="10"/>
        <v>39575300</v>
      </c>
      <c r="I38" s="151">
        <f t="shared" si="11"/>
        <v>45511595</v>
      </c>
      <c r="J38" s="152">
        <f t="shared" si="12"/>
        <v>114000</v>
      </c>
      <c r="K38" s="153">
        <f t="shared" si="13"/>
        <v>2872100</v>
      </c>
      <c r="L38" s="112" t="s">
        <v>43</v>
      </c>
    </row>
    <row r="39" spans="1:17" x14ac:dyDescent="0.25">
      <c r="A39" s="13">
        <v>33</v>
      </c>
      <c r="B39" s="18">
        <v>1602</v>
      </c>
      <c r="C39" s="18">
        <v>16</v>
      </c>
      <c r="D39" s="15" t="s">
        <v>13</v>
      </c>
      <c r="E39" s="20">
        <v>747</v>
      </c>
      <c r="F39" s="14">
        <f t="shared" si="9"/>
        <v>821.7</v>
      </c>
      <c r="G39" s="139">
        <f t="shared" si="14"/>
        <v>53050</v>
      </c>
      <c r="H39" s="150">
        <f t="shared" si="10"/>
        <v>39628350</v>
      </c>
      <c r="I39" s="151">
        <f t="shared" si="11"/>
        <v>45572603</v>
      </c>
      <c r="J39" s="152">
        <f t="shared" si="12"/>
        <v>114000</v>
      </c>
      <c r="K39" s="153">
        <f t="shared" si="13"/>
        <v>2875950</v>
      </c>
      <c r="L39" s="112" t="s">
        <v>43</v>
      </c>
    </row>
    <row r="40" spans="1:17" x14ac:dyDescent="0.25">
      <c r="A40" s="13">
        <v>34</v>
      </c>
      <c r="B40" s="18">
        <v>1701</v>
      </c>
      <c r="C40" s="18">
        <v>17</v>
      </c>
      <c r="D40" s="15" t="s">
        <v>13</v>
      </c>
      <c r="E40" s="20">
        <v>746</v>
      </c>
      <c r="F40" s="14">
        <f t="shared" si="9"/>
        <v>820.6</v>
      </c>
      <c r="G40" s="139">
        <f>G39+150</f>
        <v>53200</v>
      </c>
      <c r="H40" s="150">
        <f t="shared" si="10"/>
        <v>39687200</v>
      </c>
      <c r="I40" s="151">
        <f t="shared" si="11"/>
        <v>45640280</v>
      </c>
      <c r="J40" s="152">
        <f t="shared" si="12"/>
        <v>114000</v>
      </c>
      <c r="K40" s="153">
        <f t="shared" si="13"/>
        <v>2872100</v>
      </c>
      <c r="L40" s="112" t="s">
        <v>43</v>
      </c>
      <c r="P40" s="2"/>
    </row>
    <row r="41" spans="1:17" x14ac:dyDescent="0.25">
      <c r="A41" s="13">
        <v>35</v>
      </c>
      <c r="B41" s="18">
        <v>1702</v>
      </c>
      <c r="C41" s="18">
        <v>17</v>
      </c>
      <c r="D41" s="15" t="s">
        <v>13</v>
      </c>
      <c r="E41" s="20">
        <v>747</v>
      </c>
      <c r="F41" s="14">
        <f t="shared" si="9"/>
        <v>821.7</v>
      </c>
      <c r="G41" s="139">
        <f t="shared" si="14"/>
        <v>53200</v>
      </c>
      <c r="H41" s="150">
        <f t="shared" si="10"/>
        <v>39740400</v>
      </c>
      <c r="I41" s="151">
        <f t="shared" si="11"/>
        <v>45701460</v>
      </c>
      <c r="J41" s="152">
        <f t="shared" si="12"/>
        <v>114500</v>
      </c>
      <c r="K41" s="153">
        <f t="shared" si="13"/>
        <v>2875950</v>
      </c>
      <c r="L41" s="112" t="s">
        <v>43</v>
      </c>
      <c r="P41" s="2"/>
    </row>
    <row r="42" spans="1:17" x14ac:dyDescent="0.25">
      <c r="A42" s="13">
        <v>36</v>
      </c>
      <c r="B42" s="18">
        <v>1801</v>
      </c>
      <c r="C42" s="18">
        <v>18</v>
      </c>
      <c r="D42" s="15" t="s">
        <v>13</v>
      </c>
      <c r="E42" s="77">
        <v>746</v>
      </c>
      <c r="F42" s="14">
        <f t="shared" si="9"/>
        <v>820.6</v>
      </c>
      <c r="G42" s="139">
        <f>G41+150</f>
        <v>53350</v>
      </c>
      <c r="H42" s="150">
        <f t="shared" si="10"/>
        <v>39799100</v>
      </c>
      <c r="I42" s="151">
        <f t="shared" si="11"/>
        <v>45768965</v>
      </c>
      <c r="J42" s="152">
        <f t="shared" si="12"/>
        <v>114500</v>
      </c>
      <c r="K42" s="153">
        <f t="shared" si="13"/>
        <v>2872100</v>
      </c>
      <c r="L42" s="112" t="s">
        <v>43</v>
      </c>
      <c r="P42" s="2"/>
    </row>
    <row r="43" spans="1:17" x14ac:dyDescent="0.25">
      <c r="A43" s="13">
        <v>37</v>
      </c>
      <c r="B43" s="18">
        <v>1802</v>
      </c>
      <c r="C43" s="18">
        <v>18</v>
      </c>
      <c r="D43" s="15" t="s">
        <v>26</v>
      </c>
      <c r="E43" s="77">
        <v>405</v>
      </c>
      <c r="F43" s="14">
        <f t="shared" si="9"/>
        <v>445.50000000000006</v>
      </c>
      <c r="G43" s="139">
        <f t="shared" si="14"/>
        <v>53350</v>
      </c>
      <c r="H43" s="150">
        <v>0</v>
      </c>
      <c r="I43" s="151">
        <f t="shared" si="11"/>
        <v>0</v>
      </c>
      <c r="J43" s="152">
        <f t="shared" si="12"/>
        <v>0</v>
      </c>
      <c r="K43" s="153">
        <f t="shared" si="13"/>
        <v>1559250.0000000002</v>
      </c>
      <c r="L43" s="112" t="s">
        <v>37</v>
      </c>
      <c r="P43" s="2"/>
    </row>
    <row r="44" spans="1:17" x14ac:dyDescent="0.25">
      <c r="A44" s="13">
        <v>38</v>
      </c>
      <c r="B44" s="18">
        <v>1803</v>
      </c>
      <c r="C44" s="18">
        <v>18</v>
      </c>
      <c r="D44" s="19" t="s">
        <v>26</v>
      </c>
      <c r="E44" s="77">
        <v>315</v>
      </c>
      <c r="F44" s="14">
        <f t="shared" si="9"/>
        <v>346.5</v>
      </c>
      <c r="G44" s="139">
        <f t="shared" si="14"/>
        <v>53350</v>
      </c>
      <c r="H44" s="150">
        <f t="shared" si="10"/>
        <v>16805250</v>
      </c>
      <c r="I44" s="151">
        <f t="shared" si="11"/>
        <v>19326038</v>
      </c>
      <c r="J44" s="152">
        <f t="shared" si="12"/>
        <v>48500</v>
      </c>
      <c r="K44" s="153">
        <f t="shared" si="13"/>
        <v>1212750</v>
      </c>
      <c r="L44" s="112" t="s">
        <v>43</v>
      </c>
      <c r="P44" s="2"/>
    </row>
    <row r="45" spans="1:17" x14ac:dyDescent="0.25">
      <c r="A45" s="13">
        <v>39</v>
      </c>
      <c r="B45" s="18">
        <v>1901</v>
      </c>
      <c r="C45" s="18">
        <v>19</v>
      </c>
      <c r="D45" s="19" t="s">
        <v>26</v>
      </c>
      <c r="E45" s="77">
        <v>318</v>
      </c>
      <c r="F45" s="14">
        <f t="shared" si="9"/>
        <v>349.8</v>
      </c>
      <c r="G45" s="139">
        <f>G44+150</f>
        <v>53500</v>
      </c>
      <c r="H45" s="150">
        <f t="shared" si="10"/>
        <v>17013000</v>
      </c>
      <c r="I45" s="151">
        <f t="shared" si="11"/>
        <v>19564950</v>
      </c>
      <c r="J45" s="152">
        <f t="shared" si="12"/>
        <v>49000</v>
      </c>
      <c r="K45" s="153">
        <f t="shared" si="13"/>
        <v>1224300</v>
      </c>
      <c r="L45" s="112" t="s">
        <v>43</v>
      </c>
      <c r="P45" s="2"/>
    </row>
    <row r="46" spans="1:17" x14ac:dyDescent="0.25">
      <c r="A46" s="13">
        <v>40</v>
      </c>
      <c r="B46" s="18">
        <v>1902</v>
      </c>
      <c r="C46" s="18">
        <v>19</v>
      </c>
      <c r="D46" s="19" t="s">
        <v>26</v>
      </c>
      <c r="E46" s="77">
        <v>377</v>
      </c>
      <c r="F46" s="14">
        <f t="shared" si="9"/>
        <v>414.70000000000005</v>
      </c>
      <c r="G46" s="139">
        <f t="shared" si="14"/>
        <v>53500</v>
      </c>
      <c r="H46" s="150">
        <v>0</v>
      </c>
      <c r="I46" s="151">
        <f t="shared" si="11"/>
        <v>0</v>
      </c>
      <c r="J46" s="152">
        <f t="shared" si="12"/>
        <v>0</v>
      </c>
      <c r="K46" s="153">
        <f t="shared" si="13"/>
        <v>1451450.0000000002</v>
      </c>
      <c r="L46" s="112" t="s">
        <v>37</v>
      </c>
      <c r="P46" s="2"/>
    </row>
    <row r="47" spans="1:17" x14ac:dyDescent="0.25">
      <c r="A47" s="13">
        <v>41</v>
      </c>
      <c r="B47" s="18">
        <v>1903</v>
      </c>
      <c r="C47" s="18">
        <v>19</v>
      </c>
      <c r="D47" s="19" t="s">
        <v>26</v>
      </c>
      <c r="E47" s="77">
        <v>405</v>
      </c>
      <c r="F47" s="14">
        <f t="shared" si="9"/>
        <v>445.50000000000006</v>
      </c>
      <c r="G47" s="139">
        <f t="shared" si="14"/>
        <v>53500</v>
      </c>
      <c r="H47" s="150">
        <v>0</v>
      </c>
      <c r="I47" s="151">
        <f t="shared" si="11"/>
        <v>0</v>
      </c>
      <c r="J47" s="152">
        <f t="shared" si="12"/>
        <v>0</v>
      </c>
      <c r="K47" s="153">
        <f t="shared" si="13"/>
        <v>1559250.0000000002</v>
      </c>
      <c r="L47" s="112" t="s">
        <v>37</v>
      </c>
      <c r="P47" s="2"/>
    </row>
    <row r="48" spans="1:17" x14ac:dyDescent="0.25">
      <c r="A48" s="13">
        <v>42</v>
      </c>
      <c r="B48" s="18">
        <v>1904</v>
      </c>
      <c r="C48" s="18">
        <v>19</v>
      </c>
      <c r="D48" s="19" t="s">
        <v>26</v>
      </c>
      <c r="E48" s="77">
        <v>315</v>
      </c>
      <c r="F48" s="14">
        <f t="shared" si="9"/>
        <v>346.5</v>
      </c>
      <c r="G48" s="139">
        <f t="shared" si="14"/>
        <v>53500</v>
      </c>
      <c r="H48" s="150">
        <f t="shared" si="10"/>
        <v>16852500</v>
      </c>
      <c r="I48" s="151">
        <f t="shared" si="11"/>
        <v>19380375</v>
      </c>
      <c r="J48" s="152">
        <f t="shared" si="12"/>
        <v>48500</v>
      </c>
      <c r="K48" s="153">
        <f t="shared" si="13"/>
        <v>1212750</v>
      </c>
      <c r="L48" s="112" t="s">
        <v>43</v>
      </c>
      <c r="P48" s="2"/>
    </row>
    <row r="49" spans="1:16" x14ac:dyDescent="0.25">
      <c r="A49" s="13">
        <v>43</v>
      </c>
      <c r="B49" s="18">
        <v>2001</v>
      </c>
      <c r="C49" s="18">
        <v>20</v>
      </c>
      <c r="D49" s="19" t="s">
        <v>26</v>
      </c>
      <c r="E49" s="77">
        <v>318</v>
      </c>
      <c r="F49" s="14">
        <f t="shared" si="9"/>
        <v>349.8</v>
      </c>
      <c r="G49" s="139">
        <f>G48+150</f>
        <v>53650</v>
      </c>
      <c r="H49" s="150">
        <f t="shared" si="10"/>
        <v>17060700</v>
      </c>
      <c r="I49" s="151">
        <f t="shared" si="11"/>
        <v>19619805</v>
      </c>
      <c r="J49" s="152">
        <f t="shared" si="12"/>
        <v>49000</v>
      </c>
      <c r="K49" s="153">
        <f t="shared" si="13"/>
        <v>1224300</v>
      </c>
      <c r="L49" s="112" t="s">
        <v>43</v>
      </c>
      <c r="P49" s="2"/>
    </row>
    <row r="50" spans="1:16" x14ac:dyDescent="0.25">
      <c r="A50" s="13">
        <v>44</v>
      </c>
      <c r="B50" s="18">
        <v>2002</v>
      </c>
      <c r="C50" s="18">
        <v>20</v>
      </c>
      <c r="D50" s="19" t="s">
        <v>26</v>
      </c>
      <c r="E50" s="77">
        <v>377</v>
      </c>
      <c r="F50" s="14">
        <f t="shared" si="9"/>
        <v>414.70000000000005</v>
      </c>
      <c r="G50" s="139">
        <f t="shared" si="14"/>
        <v>53650</v>
      </c>
      <c r="H50" s="150">
        <v>0</v>
      </c>
      <c r="I50" s="151">
        <f t="shared" si="11"/>
        <v>0</v>
      </c>
      <c r="J50" s="152">
        <f t="shared" si="12"/>
        <v>0</v>
      </c>
      <c r="K50" s="153">
        <f t="shared" si="13"/>
        <v>1451450.0000000002</v>
      </c>
      <c r="L50" s="112" t="s">
        <v>37</v>
      </c>
      <c r="P50" s="2"/>
    </row>
    <row r="51" spans="1:16" x14ac:dyDescent="0.25">
      <c r="A51" s="13">
        <v>45</v>
      </c>
      <c r="B51" s="18">
        <v>2003</v>
      </c>
      <c r="C51" s="18">
        <v>20</v>
      </c>
      <c r="D51" s="19" t="s">
        <v>26</v>
      </c>
      <c r="E51" s="77">
        <v>406</v>
      </c>
      <c r="F51" s="14">
        <f t="shared" si="9"/>
        <v>446.6</v>
      </c>
      <c r="G51" s="139">
        <f t="shared" si="14"/>
        <v>53650</v>
      </c>
      <c r="H51" s="150">
        <v>0</v>
      </c>
      <c r="I51" s="151">
        <f t="shared" si="11"/>
        <v>0</v>
      </c>
      <c r="J51" s="152">
        <f t="shared" si="12"/>
        <v>0</v>
      </c>
      <c r="K51" s="153">
        <f t="shared" si="13"/>
        <v>1563100</v>
      </c>
      <c r="L51" s="112" t="s">
        <v>37</v>
      </c>
      <c r="P51" s="2"/>
    </row>
    <row r="52" spans="1:16" x14ac:dyDescent="0.25">
      <c r="A52" s="13">
        <v>46</v>
      </c>
      <c r="B52" s="18">
        <v>2004</v>
      </c>
      <c r="C52" s="18">
        <v>20</v>
      </c>
      <c r="D52" s="19" t="s">
        <v>26</v>
      </c>
      <c r="E52" s="77">
        <v>314</v>
      </c>
      <c r="F52" s="14">
        <f t="shared" si="9"/>
        <v>345.40000000000003</v>
      </c>
      <c r="G52" s="139">
        <f t="shared" si="14"/>
        <v>53650</v>
      </c>
      <c r="H52" s="150">
        <f t="shared" si="10"/>
        <v>16846100</v>
      </c>
      <c r="I52" s="151">
        <f t="shared" si="11"/>
        <v>19373015</v>
      </c>
      <c r="J52" s="152">
        <f t="shared" si="12"/>
        <v>48500</v>
      </c>
      <c r="K52" s="153">
        <f t="shared" si="13"/>
        <v>1208900.0000000002</v>
      </c>
      <c r="L52" s="112" t="s">
        <v>43</v>
      </c>
      <c r="P52" s="2"/>
    </row>
    <row r="53" spans="1:16" x14ac:dyDescent="0.25">
      <c r="A53" s="13">
        <v>47</v>
      </c>
      <c r="B53" s="18">
        <v>2101</v>
      </c>
      <c r="C53" s="18">
        <v>21</v>
      </c>
      <c r="D53" s="19" t="s">
        <v>26</v>
      </c>
      <c r="E53" s="77">
        <v>318</v>
      </c>
      <c r="F53" s="14">
        <f t="shared" si="9"/>
        <v>349.8</v>
      </c>
      <c r="G53" s="139">
        <f>G52+150</f>
        <v>53800</v>
      </c>
      <c r="H53" s="150">
        <f t="shared" si="10"/>
        <v>17108400</v>
      </c>
      <c r="I53" s="151">
        <f t="shared" si="11"/>
        <v>19674660</v>
      </c>
      <c r="J53" s="152">
        <f t="shared" si="12"/>
        <v>49000</v>
      </c>
      <c r="K53" s="153">
        <f t="shared" si="13"/>
        <v>1224300</v>
      </c>
      <c r="L53" s="112" t="s">
        <v>43</v>
      </c>
      <c r="P53" s="2"/>
    </row>
    <row r="54" spans="1:16" x14ac:dyDescent="0.25">
      <c r="A54" s="13">
        <v>48</v>
      </c>
      <c r="B54" s="18">
        <v>2102</v>
      </c>
      <c r="C54" s="18">
        <v>21</v>
      </c>
      <c r="D54" s="19" t="s">
        <v>26</v>
      </c>
      <c r="E54" s="77">
        <v>376</v>
      </c>
      <c r="F54" s="14">
        <f t="shared" si="9"/>
        <v>413.6</v>
      </c>
      <c r="G54" s="139">
        <f>G53</f>
        <v>53800</v>
      </c>
      <c r="H54" s="150">
        <v>0</v>
      </c>
      <c r="I54" s="151">
        <f t="shared" si="11"/>
        <v>0</v>
      </c>
      <c r="J54" s="152">
        <f t="shared" si="12"/>
        <v>0</v>
      </c>
      <c r="K54" s="153">
        <f t="shared" si="13"/>
        <v>1447600</v>
      </c>
      <c r="L54" s="112" t="s">
        <v>37</v>
      </c>
      <c r="P54" s="2"/>
    </row>
    <row r="55" spans="1:16" x14ac:dyDescent="0.25">
      <c r="A55" s="13">
        <v>49</v>
      </c>
      <c r="B55" s="18">
        <v>2103</v>
      </c>
      <c r="C55" s="18">
        <v>21</v>
      </c>
      <c r="D55" s="19" t="s">
        <v>26</v>
      </c>
      <c r="E55" s="77">
        <v>405</v>
      </c>
      <c r="F55" s="14">
        <f t="shared" si="9"/>
        <v>445.50000000000006</v>
      </c>
      <c r="G55" s="139">
        <f t="shared" si="14"/>
        <v>53800</v>
      </c>
      <c r="H55" s="150">
        <v>0</v>
      </c>
      <c r="I55" s="151">
        <f t="shared" si="11"/>
        <v>0</v>
      </c>
      <c r="J55" s="152">
        <f t="shared" si="12"/>
        <v>0</v>
      </c>
      <c r="K55" s="153">
        <f t="shared" si="13"/>
        <v>1559250.0000000002</v>
      </c>
      <c r="L55" s="112" t="s">
        <v>37</v>
      </c>
      <c r="P55" s="2"/>
    </row>
    <row r="56" spans="1:16" x14ac:dyDescent="0.25">
      <c r="A56" s="13">
        <v>50</v>
      </c>
      <c r="B56" s="18">
        <v>2104</v>
      </c>
      <c r="C56" s="18">
        <v>21</v>
      </c>
      <c r="D56" s="19" t="s">
        <v>26</v>
      </c>
      <c r="E56" s="77">
        <v>314</v>
      </c>
      <c r="F56" s="14">
        <f t="shared" si="9"/>
        <v>345.40000000000003</v>
      </c>
      <c r="G56" s="139">
        <f t="shared" si="14"/>
        <v>53800</v>
      </c>
      <c r="H56" s="150">
        <f t="shared" si="10"/>
        <v>16893200</v>
      </c>
      <c r="I56" s="151">
        <f t="shared" si="11"/>
        <v>19427180</v>
      </c>
      <c r="J56" s="152">
        <f t="shared" si="12"/>
        <v>48500</v>
      </c>
      <c r="K56" s="153">
        <f t="shared" si="13"/>
        <v>1208900.0000000002</v>
      </c>
      <c r="L56" s="112" t="s">
        <v>43</v>
      </c>
      <c r="P56" s="2"/>
    </row>
    <row r="57" spans="1:16" s="43" customFormat="1" ht="16.5" x14ac:dyDescent="0.25">
      <c r="A57" s="114" t="s">
        <v>3</v>
      </c>
      <c r="B57" s="115"/>
      <c r="C57" s="115"/>
      <c r="D57" s="116"/>
      <c r="E57" s="52">
        <f t="shared" ref="E57:F57" si="15">SUM(E30:E56)</f>
        <v>14667</v>
      </c>
      <c r="F57" s="52">
        <f t="shared" si="15"/>
        <v>16133.700000000003</v>
      </c>
      <c r="G57" s="140"/>
      <c r="H57" s="154">
        <f t="shared" ref="H57:K57" si="16">SUM(H30:H56)</f>
        <v>631584600</v>
      </c>
      <c r="I57" s="155">
        <f t="shared" si="16"/>
        <v>726322292</v>
      </c>
      <c r="J57" s="155"/>
      <c r="K57" s="154">
        <f t="shared" si="16"/>
        <v>56467950</v>
      </c>
      <c r="L57" s="59"/>
    </row>
  </sheetData>
  <mergeCells count="4">
    <mergeCell ref="A1:K1"/>
    <mergeCell ref="A57:D57"/>
    <mergeCell ref="A26:D26"/>
    <mergeCell ref="A28:L28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9AA06-BB7F-4EF2-8DE5-9B2B285FAA7B}">
  <dimension ref="A1:Q29"/>
  <sheetViews>
    <sheetView topLeftCell="A13" zoomScale="145" zoomScaleNormal="145" workbookViewId="0">
      <selection activeCell="E29" sqref="E29:F29"/>
    </sheetView>
  </sheetViews>
  <sheetFormatPr defaultRowHeight="15" x14ac:dyDescent="0.25"/>
  <cols>
    <col min="1" max="1" width="4" style="51" customWidth="1"/>
    <col min="2" max="3" width="5.140625" style="50" customWidth="1"/>
    <col min="4" max="4" width="6.42578125" style="30" customWidth="1"/>
    <col min="5" max="5" width="8.42578125" style="110" customWidth="1"/>
    <col min="6" max="6" width="7.140625" style="84" customWidth="1"/>
    <col min="7" max="7" width="7.140625" style="156" customWidth="1"/>
    <col min="8" max="8" width="12.140625" style="156" customWidth="1"/>
    <col min="9" max="9" width="14.28515625" style="156" customWidth="1"/>
    <col min="10" max="10" width="9.28515625" style="157" customWidth="1"/>
    <col min="11" max="11" width="10.7109375" style="156" customWidth="1"/>
    <col min="12" max="12" width="9.140625" style="129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17" ht="24" customHeight="1" x14ac:dyDescent="0.25">
      <c r="A1" s="113" t="s">
        <v>15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17" ht="47.25" customHeight="1" x14ac:dyDescent="0.25">
      <c r="A2" s="16" t="s">
        <v>1</v>
      </c>
      <c r="B2" s="16" t="s">
        <v>0</v>
      </c>
      <c r="C2" s="17" t="s">
        <v>2</v>
      </c>
      <c r="D2" s="17" t="s">
        <v>28</v>
      </c>
      <c r="E2" s="17" t="s">
        <v>14</v>
      </c>
      <c r="F2" s="83" t="s">
        <v>11</v>
      </c>
      <c r="G2" s="130" t="s">
        <v>58</v>
      </c>
      <c r="H2" s="131" t="s">
        <v>59</v>
      </c>
      <c r="I2" s="132" t="s">
        <v>60</v>
      </c>
      <c r="J2" s="133" t="s">
        <v>61</v>
      </c>
      <c r="K2" s="134" t="s">
        <v>62</v>
      </c>
      <c r="L2" s="111" t="s">
        <v>42</v>
      </c>
    </row>
    <row r="3" spans="1:17" ht="17.25" customHeight="1" x14ac:dyDescent="0.25">
      <c r="A3" s="13">
        <v>1</v>
      </c>
      <c r="B3" s="18">
        <v>1101</v>
      </c>
      <c r="C3" s="14">
        <v>11</v>
      </c>
      <c r="D3" s="15" t="s">
        <v>13</v>
      </c>
      <c r="E3" s="20">
        <v>746</v>
      </c>
      <c r="F3" s="20">
        <f t="shared" ref="F3:F4" si="0">E3*1.1</f>
        <v>820.6</v>
      </c>
      <c r="G3" s="158">
        <v>52300</v>
      </c>
      <c r="H3" s="135">
        <f t="shared" ref="H3:H4" si="1">E3*G3</f>
        <v>39015800</v>
      </c>
      <c r="I3" s="136">
        <f t="shared" ref="I3:I4" si="2">ROUND(H3*1.15,0)</f>
        <v>44868170</v>
      </c>
      <c r="J3" s="137">
        <f t="shared" ref="J3:J4" si="3">MROUND((I3*0.03/12),500)</f>
        <v>112000</v>
      </c>
      <c r="K3" s="138">
        <f t="shared" ref="K3:K4" si="4">F3*3500</f>
        <v>2872100</v>
      </c>
      <c r="L3" s="112" t="s">
        <v>43</v>
      </c>
      <c r="Q3" s="11"/>
    </row>
    <row r="4" spans="1:17" ht="16.5" x14ac:dyDescent="0.25">
      <c r="A4" s="18">
        <v>2</v>
      </c>
      <c r="B4" s="18">
        <v>1102</v>
      </c>
      <c r="C4" s="14">
        <v>11</v>
      </c>
      <c r="D4" s="15" t="s">
        <v>13</v>
      </c>
      <c r="E4" s="20">
        <v>747</v>
      </c>
      <c r="F4" s="20">
        <f t="shared" si="0"/>
        <v>821.7</v>
      </c>
      <c r="G4" s="159">
        <v>52300</v>
      </c>
      <c r="H4" s="135">
        <f t="shared" si="1"/>
        <v>39068100</v>
      </c>
      <c r="I4" s="136">
        <f t="shared" si="2"/>
        <v>44928315</v>
      </c>
      <c r="J4" s="137">
        <f t="shared" si="3"/>
        <v>112500</v>
      </c>
      <c r="K4" s="138">
        <f t="shared" si="4"/>
        <v>2875950</v>
      </c>
      <c r="L4" s="112" t="s">
        <v>43</v>
      </c>
      <c r="Q4" s="12"/>
    </row>
    <row r="5" spans="1:17" s="105" customFormat="1" ht="16.5" x14ac:dyDescent="0.25">
      <c r="A5" s="117" t="s">
        <v>3</v>
      </c>
      <c r="B5" s="117"/>
      <c r="C5" s="117"/>
      <c r="D5" s="117"/>
      <c r="E5" s="52">
        <f>SUM(E3:E4)</f>
        <v>1493</v>
      </c>
      <c r="F5" s="52">
        <f>SUM(F3:F4)</f>
        <v>1642.3000000000002</v>
      </c>
      <c r="G5" s="140"/>
      <c r="H5" s="141">
        <f>SUM(H3:H4)</f>
        <v>78083900</v>
      </c>
      <c r="I5" s="142">
        <f>SUM(I3:I4)</f>
        <v>89796485</v>
      </c>
      <c r="J5" s="143"/>
      <c r="K5" s="144">
        <f>SUM(K3:K4)</f>
        <v>5748050</v>
      </c>
      <c r="L5" s="112"/>
      <c r="P5" s="106"/>
      <c r="Q5" s="104"/>
    </row>
    <row r="6" spans="1:17" ht="16.5" x14ac:dyDescent="0.25">
      <c r="A6" s="108"/>
      <c r="C6" s="107"/>
      <c r="D6" s="69"/>
      <c r="E6" s="78"/>
      <c r="F6" s="107"/>
      <c r="G6" s="145"/>
      <c r="H6" s="146"/>
      <c r="I6" s="147"/>
      <c r="J6" s="148"/>
      <c r="K6" s="149"/>
      <c r="L6" s="112"/>
      <c r="Q6" s="12"/>
    </row>
    <row r="7" spans="1:17" ht="32.25" customHeight="1" x14ac:dyDescent="0.25">
      <c r="A7" s="118" t="s">
        <v>63</v>
      </c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0"/>
      <c r="Q7" s="12"/>
    </row>
    <row r="8" spans="1:17" ht="51" customHeight="1" x14ac:dyDescent="0.25">
      <c r="A8" s="16" t="s">
        <v>1</v>
      </c>
      <c r="B8" s="16" t="s">
        <v>0</v>
      </c>
      <c r="C8" s="17" t="s">
        <v>2</v>
      </c>
      <c r="D8" s="17" t="s">
        <v>28</v>
      </c>
      <c r="E8" s="17" t="s">
        <v>57</v>
      </c>
      <c r="F8" s="83" t="s">
        <v>11</v>
      </c>
      <c r="G8" s="130" t="s">
        <v>58</v>
      </c>
      <c r="H8" s="131" t="s">
        <v>59</v>
      </c>
      <c r="I8" s="132" t="s">
        <v>60</v>
      </c>
      <c r="J8" s="133" t="s">
        <v>61</v>
      </c>
      <c r="K8" s="134" t="s">
        <v>62</v>
      </c>
      <c r="L8" s="111" t="s">
        <v>42</v>
      </c>
      <c r="Q8" s="12"/>
    </row>
    <row r="9" spans="1:17" ht="16.5" x14ac:dyDescent="0.25">
      <c r="A9" s="13">
        <v>3</v>
      </c>
      <c r="B9" s="18">
        <v>1201</v>
      </c>
      <c r="C9" s="14">
        <v>12</v>
      </c>
      <c r="D9" s="15" t="s">
        <v>13</v>
      </c>
      <c r="E9" s="20">
        <v>746</v>
      </c>
      <c r="F9" s="14">
        <f>E9*1.1</f>
        <v>820.6</v>
      </c>
      <c r="G9" s="139">
        <f>G4+150</f>
        <v>52450</v>
      </c>
      <c r="H9" s="150">
        <f t="shared" ref="H9:H28" si="5">E9*G9</f>
        <v>39127700</v>
      </c>
      <c r="I9" s="151">
        <f>ROUND(H9*1.15,0)</f>
        <v>44996855</v>
      </c>
      <c r="J9" s="152">
        <f>MROUND((I9*0.03/12),500)</f>
        <v>112500</v>
      </c>
      <c r="K9" s="153">
        <f>F9*3500</f>
        <v>2872100</v>
      </c>
      <c r="L9" s="112" t="s">
        <v>43</v>
      </c>
      <c r="Q9" s="11"/>
    </row>
    <row r="10" spans="1:17" ht="16.5" x14ac:dyDescent="0.25">
      <c r="A10" s="13">
        <v>4</v>
      </c>
      <c r="B10" s="18">
        <v>1202</v>
      </c>
      <c r="C10" s="14">
        <v>12</v>
      </c>
      <c r="D10" s="15" t="s">
        <v>13</v>
      </c>
      <c r="E10" s="20">
        <v>747</v>
      </c>
      <c r="F10" s="14">
        <f t="shared" ref="F10:F28" si="6">E10*1.1</f>
        <v>821.7</v>
      </c>
      <c r="G10" s="139">
        <f>G9</f>
        <v>52450</v>
      </c>
      <c r="H10" s="150">
        <f t="shared" si="5"/>
        <v>39180150</v>
      </c>
      <c r="I10" s="151">
        <f t="shared" ref="I10:I28" si="7">ROUND(H10*1.15,0)</f>
        <v>45057173</v>
      </c>
      <c r="J10" s="152">
        <f t="shared" ref="J10:J28" si="8">MROUND((I10*0.03/12),500)</f>
        <v>112500</v>
      </c>
      <c r="K10" s="153">
        <f t="shared" ref="K10:K28" si="9">F10*3500</f>
        <v>2875950</v>
      </c>
      <c r="L10" s="112" t="s">
        <v>43</v>
      </c>
      <c r="Q10" s="11"/>
    </row>
    <row r="11" spans="1:17" ht="16.5" x14ac:dyDescent="0.25">
      <c r="A11" s="13">
        <v>5</v>
      </c>
      <c r="B11" s="18">
        <v>1301</v>
      </c>
      <c r="C11" s="18">
        <v>13</v>
      </c>
      <c r="D11" s="15" t="s">
        <v>13</v>
      </c>
      <c r="E11" s="20">
        <v>746</v>
      </c>
      <c r="F11" s="14">
        <f t="shared" si="6"/>
        <v>820.6</v>
      </c>
      <c r="G11" s="139">
        <f>G10+150</f>
        <v>52600</v>
      </c>
      <c r="H11" s="150">
        <f t="shared" si="5"/>
        <v>39239600</v>
      </c>
      <c r="I11" s="151">
        <f t="shared" si="7"/>
        <v>45125540</v>
      </c>
      <c r="J11" s="152">
        <f t="shared" si="8"/>
        <v>113000</v>
      </c>
      <c r="K11" s="153">
        <f t="shared" si="9"/>
        <v>2872100</v>
      </c>
      <c r="L11" s="112" t="s">
        <v>43</v>
      </c>
      <c r="Q11" s="11"/>
    </row>
    <row r="12" spans="1:17" ht="16.5" x14ac:dyDescent="0.25">
      <c r="A12" s="13">
        <v>6</v>
      </c>
      <c r="B12" s="18">
        <v>1302</v>
      </c>
      <c r="C12" s="18">
        <v>13</v>
      </c>
      <c r="D12" s="15" t="s">
        <v>13</v>
      </c>
      <c r="E12" s="20">
        <v>747</v>
      </c>
      <c r="F12" s="14">
        <f t="shared" si="6"/>
        <v>821.7</v>
      </c>
      <c r="G12" s="139">
        <f t="shared" ref="G12:G20" si="10">G11</f>
        <v>52600</v>
      </c>
      <c r="H12" s="150">
        <f t="shared" si="5"/>
        <v>39292200</v>
      </c>
      <c r="I12" s="151">
        <f t="shared" si="7"/>
        <v>45186030</v>
      </c>
      <c r="J12" s="152">
        <f t="shared" si="8"/>
        <v>113000</v>
      </c>
      <c r="K12" s="153">
        <f t="shared" si="9"/>
        <v>2875950</v>
      </c>
      <c r="L12" s="112" t="s">
        <v>43</v>
      </c>
      <c r="Q12" s="11"/>
    </row>
    <row r="13" spans="1:17" x14ac:dyDescent="0.25">
      <c r="A13" s="13">
        <v>7</v>
      </c>
      <c r="B13" s="18">
        <v>1401</v>
      </c>
      <c r="C13" s="18">
        <v>14</v>
      </c>
      <c r="D13" s="15" t="s">
        <v>13</v>
      </c>
      <c r="E13" s="20">
        <v>746</v>
      </c>
      <c r="F13" s="14">
        <f t="shared" si="6"/>
        <v>820.6</v>
      </c>
      <c r="G13" s="139">
        <f>G12+150</f>
        <v>52750</v>
      </c>
      <c r="H13" s="150">
        <f t="shared" si="5"/>
        <v>39351500</v>
      </c>
      <c r="I13" s="151">
        <f t="shared" si="7"/>
        <v>45254225</v>
      </c>
      <c r="J13" s="152">
        <f t="shared" si="8"/>
        <v>113000</v>
      </c>
      <c r="K13" s="153">
        <f t="shared" si="9"/>
        <v>2872100</v>
      </c>
      <c r="L13" s="112" t="s">
        <v>43</v>
      </c>
    </row>
    <row r="14" spans="1:17" x14ac:dyDescent="0.25">
      <c r="A14" s="13">
        <v>8</v>
      </c>
      <c r="B14" s="18">
        <v>1402</v>
      </c>
      <c r="C14" s="18">
        <v>14</v>
      </c>
      <c r="D14" s="15" t="s">
        <v>13</v>
      </c>
      <c r="E14" s="20">
        <v>747</v>
      </c>
      <c r="F14" s="14">
        <f t="shared" si="6"/>
        <v>821.7</v>
      </c>
      <c r="G14" s="139">
        <f t="shared" si="10"/>
        <v>52750</v>
      </c>
      <c r="H14" s="150">
        <f t="shared" si="5"/>
        <v>39404250</v>
      </c>
      <c r="I14" s="151">
        <f t="shared" si="7"/>
        <v>45314888</v>
      </c>
      <c r="J14" s="152">
        <f t="shared" si="8"/>
        <v>113500</v>
      </c>
      <c r="K14" s="153">
        <f t="shared" si="9"/>
        <v>2875950</v>
      </c>
      <c r="L14" s="112" t="s">
        <v>43</v>
      </c>
    </row>
    <row r="15" spans="1:17" x14ac:dyDescent="0.25">
      <c r="A15" s="13">
        <v>9</v>
      </c>
      <c r="B15" s="18">
        <v>1501</v>
      </c>
      <c r="C15" s="18">
        <v>15</v>
      </c>
      <c r="D15" s="15" t="s">
        <v>13</v>
      </c>
      <c r="E15" s="20">
        <v>746</v>
      </c>
      <c r="F15" s="14">
        <f t="shared" si="6"/>
        <v>820.6</v>
      </c>
      <c r="G15" s="139">
        <f>G14+150</f>
        <v>52900</v>
      </c>
      <c r="H15" s="150">
        <f t="shared" si="5"/>
        <v>39463400</v>
      </c>
      <c r="I15" s="151">
        <f t="shared" si="7"/>
        <v>45382910</v>
      </c>
      <c r="J15" s="152">
        <f t="shared" si="8"/>
        <v>113500</v>
      </c>
      <c r="K15" s="153">
        <f t="shared" si="9"/>
        <v>2872100</v>
      </c>
      <c r="L15" s="112" t="s">
        <v>43</v>
      </c>
    </row>
    <row r="16" spans="1:17" s="31" customFormat="1" x14ac:dyDescent="0.25">
      <c r="A16" s="13">
        <v>10</v>
      </c>
      <c r="B16" s="18">
        <v>1502</v>
      </c>
      <c r="C16" s="18">
        <v>15</v>
      </c>
      <c r="D16" s="15" t="s">
        <v>13</v>
      </c>
      <c r="E16" s="20">
        <v>747</v>
      </c>
      <c r="F16" s="14">
        <f t="shared" si="6"/>
        <v>821.7</v>
      </c>
      <c r="G16" s="139">
        <f t="shared" si="10"/>
        <v>52900</v>
      </c>
      <c r="H16" s="150">
        <f t="shared" si="5"/>
        <v>39516300</v>
      </c>
      <c r="I16" s="151">
        <f t="shared" si="7"/>
        <v>45443745</v>
      </c>
      <c r="J16" s="152">
        <f t="shared" si="8"/>
        <v>113500</v>
      </c>
      <c r="K16" s="153">
        <f t="shared" si="9"/>
        <v>2875950</v>
      </c>
      <c r="L16" s="112" t="s">
        <v>43</v>
      </c>
    </row>
    <row r="17" spans="1:16" x14ac:dyDescent="0.25">
      <c r="A17" s="13">
        <v>11</v>
      </c>
      <c r="B17" s="18">
        <v>1601</v>
      </c>
      <c r="C17" s="18">
        <v>16</v>
      </c>
      <c r="D17" s="15" t="s">
        <v>13</v>
      </c>
      <c r="E17" s="20">
        <v>746</v>
      </c>
      <c r="F17" s="14">
        <f t="shared" si="6"/>
        <v>820.6</v>
      </c>
      <c r="G17" s="139">
        <f>G16+150</f>
        <v>53050</v>
      </c>
      <c r="H17" s="150">
        <f t="shared" si="5"/>
        <v>39575300</v>
      </c>
      <c r="I17" s="151">
        <f t="shared" si="7"/>
        <v>45511595</v>
      </c>
      <c r="J17" s="152">
        <f t="shared" si="8"/>
        <v>114000</v>
      </c>
      <c r="K17" s="153">
        <f t="shared" si="9"/>
        <v>2872100</v>
      </c>
      <c r="L17" s="112" t="s">
        <v>43</v>
      </c>
    </row>
    <row r="18" spans="1:16" x14ac:dyDescent="0.25">
      <c r="A18" s="13">
        <v>12</v>
      </c>
      <c r="B18" s="18">
        <v>1602</v>
      </c>
      <c r="C18" s="18">
        <v>16</v>
      </c>
      <c r="D18" s="15" t="s">
        <v>13</v>
      </c>
      <c r="E18" s="20">
        <v>747</v>
      </c>
      <c r="F18" s="14">
        <f t="shared" si="6"/>
        <v>821.7</v>
      </c>
      <c r="G18" s="139">
        <f t="shared" si="10"/>
        <v>53050</v>
      </c>
      <c r="H18" s="150">
        <f t="shared" si="5"/>
        <v>39628350</v>
      </c>
      <c r="I18" s="151">
        <f t="shared" si="7"/>
        <v>45572603</v>
      </c>
      <c r="J18" s="152">
        <f t="shared" si="8"/>
        <v>114000</v>
      </c>
      <c r="K18" s="153">
        <f t="shared" si="9"/>
        <v>2875950</v>
      </c>
      <c r="L18" s="112" t="s">
        <v>43</v>
      </c>
    </row>
    <row r="19" spans="1:16" x14ac:dyDescent="0.25">
      <c r="A19" s="13">
        <v>13</v>
      </c>
      <c r="B19" s="18">
        <v>1701</v>
      </c>
      <c r="C19" s="18">
        <v>17</v>
      </c>
      <c r="D19" s="15" t="s">
        <v>13</v>
      </c>
      <c r="E19" s="20">
        <v>746</v>
      </c>
      <c r="F19" s="14">
        <f t="shared" si="6"/>
        <v>820.6</v>
      </c>
      <c r="G19" s="139">
        <f>G18+150</f>
        <v>53200</v>
      </c>
      <c r="H19" s="150">
        <f t="shared" si="5"/>
        <v>39687200</v>
      </c>
      <c r="I19" s="151">
        <f t="shared" si="7"/>
        <v>45640280</v>
      </c>
      <c r="J19" s="152">
        <f t="shared" si="8"/>
        <v>114000</v>
      </c>
      <c r="K19" s="153">
        <f t="shared" si="9"/>
        <v>2872100</v>
      </c>
      <c r="L19" s="112" t="s">
        <v>43</v>
      </c>
      <c r="P19" s="2"/>
    </row>
    <row r="20" spans="1:16" x14ac:dyDescent="0.25">
      <c r="A20" s="13">
        <v>14</v>
      </c>
      <c r="B20" s="18">
        <v>1702</v>
      </c>
      <c r="C20" s="18">
        <v>17</v>
      </c>
      <c r="D20" s="15" t="s">
        <v>13</v>
      </c>
      <c r="E20" s="20">
        <v>747</v>
      </c>
      <c r="F20" s="14">
        <f t="shared" si="6"/>
        <v>821.7</v>
      </c>
      <c r="G20" s="139">
        <f t="shared" si="10"/>
        <v>53200</v>
      </c>
      <c r="H20" s="150">
        <f t="shared" si="5"/>
        <v>39740400</v>
      </c>
      <c r="I20" s="151">
        <f t="shared" si="7"/>
        <v>45701460</v>
      </c>
      <c r="J20" s="152">
        <f t="shared" si="8"/>
        <v>114500</v>
      </c>
      <c r="K20" s="153">
        <f t="shared" si="9"/>
        <v>2875950</v>
      </c>
      <c r="L20" s="112" t="s">
        <v>43</v>
      </c>
      <c r="P20" s="2"/>
    </row>
    <row r="21" spans="1:16" x14ac:dyDescent="0.25">
      <c r="A21" s="13">
        <v>15</v>
      </c>
      <c r="B21" s="18">
        <v>1801</v>
      </c>
      <c r="C21" s="18">
        <v>18</v>
      </c>
      <c r="D21" s="15" t="s">
        <v>13</v>
      </c>
      <c r="E21" s="77">
        <v>746</v>
      </c>
      <c r="F21" s="14">
        <f t="shared" si="6"/>
        <v>820.6</v>
      </c>
      <c r="G21" s="139">
        <f>G20+150</f>
        <v>53350</v>
      </c>
      <c r="H21" s="150">
        <f t="shared" si="5"/>
        <v>39799100</v>
      </c>
      <c r="I21" s="151">
        <f t="shared" si="7"/>
        <v>45768965</v>
      </c>
      <c r="J21" s="152">
        <f t="shared" si="8"/>
        <v>114500</v>
      </c>
      <c r="K21" s="153">
        <f t="shared" si="9"/>
        <v>2872100</v>
      </c>
      <c r="L21" s="112" t="s">
        <v>43</v>
      </c>
      <c r="P21" s="2"/>
    </row>
    <row r="22" spans="1:16" x14ac:dyDescent="0.25">
      <c r="A22" s="13">
        <v>16</v>
      </c>
      <c r="B22" s="18">
        <v>1803</v>
      </c>
      <c r="C22" s="18">
        <v>18</v>
      </c>
      <c r="D22" s="19" t="s">
        <v>26</v>
      </c>
      <c r="E22" s="77">
        <v>315</v>
      </c>
      <c r="F22" s="14">
        <f t="shared" si="6"/>
        <v>346.5</v>
      </c>
      <c r="G22" s="139">
        <f>G21</f>
        <v>53350</v>
      </c>
      <c r="H22" s="150">
        <f t="shared" si="5"/>
        <v>16805250</v>
      </c>
      <c r="I22" s="151">
        <f t="shared" si="7"/>
        <v>19326038</v>
      </c>
      <c r="J22" s="152">
        <f t="shared" si="8"/>
        <v>48500</v>
      </c>
      <c r="K22" s="153">
        <f t="shared" si="9"/>
        <v>1212750</v>
      </c>
      <c r="L22" s="112" t="s">
        <v>43</v>
      </c>
      <c r="P22" s="2"/>
    </row>
    <row r="23" spans="1:16" x14ac:dyDescent="0.25">
      <c r="A23" s="13">
        <v>17</v>
      </c>
      <c r="B23" s="18">
        <v>1901</v>
      </c>
      <c r="C23" s="18">
        <v>19</v>
      </c>
      <c r="D23" s="19" t="s">
        <v>26</v>
      </c>
      <c r="E23" s="77">
        <v>318</v>
      </c>
      <c r="F23" s="14">
        <f t="shared" si="6"/>
        <v>349.8</v>
      </c>
      <c r="G23" s="139">
        <f>G22+150</f>
        <v>53500</v>
      </c>
      <c r="H23" s="150">
        <f t="shared" si="5"/>
        <v>17013000</v>
      </c>
      <c r="I23" s="151">
        <f t="shared" si="7"/>
        <v>19564950</v>
      </c>
      <c r="J23" s="152">
        <f t="shared" si="8"/>
        <v>49000</v>
      </c>
      <c r="K23" s="153">
        <f t="shared" si="9"/>
        <v>1224300</v>
      </c>
      <c r="L23" s="112" t="s">
        <v>43</v>
      </c>
      <c r="P23" s="2"/>
    </row>
    <row r="24" spans="1:16" x14ac:dyDescent="0.25">
      <c r="A24" s="13">
        <v>18</v>
      </c>
      <c r="B24" s="18">
        <v>1904</v>
      </c>
      <c r="C24" s="18">
        <v>19</v>
      </c>
      <c r="D24" s="19" t="s">
        <v>26</v>
      </c>
      <c r="E24" s="77">
        <v>315</v>
      </c>
      <c r="F24" s="14">
        <f t="shared" si="6"/>
        <v>346.5</v>
      </c>
      <c r="G24" s="139">
        <f>G23</f>
        <v>53500</v>
      </c>
      <c r="H24" s="150">
        <f t="shared" si="5"/>
        <v>16852500</v>
      </c>
      <c r="I24" s="151">
        <f t="shared" si="7"/>
        <v>19380375</v>
      </c>
      <c r="J24" s="152">
        <f t="shared" si="8"/>
        <v>48500</v>
      </c>
      <c r="K24" s="153">
        <f t="shared" si="9"/>
        <v>1212750</v>
      </c>
      <c r="L24" s="112" t="s">
        <v>43</v>
      </c>
      <c r="P24" s="2"/>
    </row>
    <row r="25" spans="1:16" x14ac:dyDescent="0.25">
      <c r="A25" s="13">
        <v>19</v>
      </c>
      <c r="B25" s="18">
        <v>2001</v>
      </c>
      <c r="C25" s="18">
        <v>20</v>
      </c>
      <c r="D25" s="19" t="s">
        <v>26</v>
      </c>
      <c r="E25" s="77">
        <v>318</v>
      </c>
      <c r="F25" s="14">
        <f t="shared" si="6"/>
        <v>349.8</v>
      </c>
      <c r="G25" s="139">
        <f>G24+150</f>
        <v>53650</v>
      </c>
      <c r="H25" s="150">
        <f t="shared" si="5"/>
        <v>17060700</v>
      </c>
      <c r="I25" s="151">
        <f t="shared" si="7"/>
        <v>19619805</v>
      </c>
      <c r="J25" s="152">
        <f t="shared" si="8"/>
        <v>49000</v>
      </c>
      <c r="K25" s="153">
        <f t="shared" si="9"/>
        <v>1224300</v>
      </c>
      <c r="L25" s="112" t="s">
        <v>43</v>
      </c>
      <c r="P25" s="2"/>
    </row>
    <row r="26" spans="1:16" x14ac:dyDescent="0.25">
      <c r="A26" s="13">
        <v>20</v>
      </c>
      <c r="B26" s="18">
        <v>2004</v>
      </c>
      <c r="C26" s="18">
        <v>20</v>
      </c>
      <c r="D26" s="19" t="s">
        <v>26</v>
      </c>
      <c r="E26" s="77">
        <v>314</v>
      </c>
      <c r="F26" s="14">
        <f t="shared" si="6"/>
        <v>345.40000000000003</v>
      </c>
      <c r="G26" s="139">
        <f>G25</f>
        <v>53650</v>
      </c>
      <c r="H26" s="150">
        <f t="shared" si="5"/>
        <v>16846100</v>
      </c>
      <c r="I26" s="151">
        <f t="shared" si="7"/>
        <v>19373015</v>
      </c>
      <c r="J26" s="152">
        <f t="shared" si="8"/>
        <v>48500</v>
      </c>
      <c r="K26" s="153">
        <f t="shared" si="9"/>
        <v>1208900.0000000002</v>
      </c>
      <c r="L26" s="112" t="s">
        <v>43</v>
      </c>
      <c r="P26" s="2"/>
    </row>
    <row r="27" spans="1:16" x14ac:dyDescent="0.25">
      <c r="A27" s="13">
        <v>21</v>
      </c>
      <c r="B27" s="18">
        <v>2101</v>
      </c>
      <c r="C27" s="18">
        <v>21</v>
      </c>
      <c r="D27" s="19" t="s">
        <v>26</v>
      </c>
      <c r="E27" s="77">
        <v>318</v>
      </c>
      <c r="F27" s="14">
        <f t="shared" si="6"/>
        <v>349.8</v>
      </c>
      <c r="G27" s="139">
        <f>G26+150</f>
        <v>53800</v>
      </c>
      <c r="H27" s="150">
        <f t="shared" si="5"/>
        <v>17108400</v>
      </c>
      <c r="I27" s="151">
        <f t="shared" si="7"/>
        <v>19674660</v>
      </c>
      <c r="J27" s="152">
        <f t="shared" si="8"/>
        <v>49000</v>
      </c>
      <c r="K27" s="153">
        <f t="shared" si="9"/>
        <v>1224300</v>
      </c>
      <c r="L27" s="112" t="s">
        <v>43</v>
      </c>
      <c r="P27" s="2"/>
    </row>
    <row r="28" spans="1:16" x14ac:dyDescent="0.25">
      <c r="A28" s="13">
        <v>22</v>
      </c>
      <c r="B28" s="18">
        <v>2104</v>
      </c>
      <c r="C28" s="18">
        <v>21</v>
      </c>
      <c r="D28" s="19" t="s">
        <v>26</v>
      </c>
      <c r="E28" s="77">
        <v>314</v>
      </c>
      <c r="F28" s="14">
        <f t="shared" si="6"/>
        <v>345.40000000000003</v>
      </c>
      <c r="G28" s="139">
        <f>G27</f>
        <v>53800</v>
      </c>
      <c r="H28" s="150">
        <f t="shared" si="5"/>
        <v>16893200</v>
      </c>
      <c r="I28" s="151">
        <f t="shared" si="7"/>
        <v>19427180</v>
      </c>
      <c r="J28" s="152">
        <f t="shared" si="8"/>
        <v>48500</v>
      </c>
      <c r="K28" s="153">
        <f t="shared" si="9"/>
        <v>1208900.0000000002</v>
      </c>
      <c r="L28" s="112" t="s">
        <v>43</v>
      </c>
      <c r="P28" s="2"/>
    </row>
    <row r="29" spans="1:16" s="43" customFormat="1" ht="16.5" x14ac:dyDescent="0.25">
      <c r="A29" s="114" t="s">
        <v>3</v>
      </c>
      <c r="B29" s="115"/>
      <c r="C29" s="115"/>
      <c r="D29" s="116"/>
      <c r="E29" s="52">
        <f>SUM(E9:E28)</f>
        <v>11916</v>
      </c>
      <c r="F29" s="52">
        <f>SUM(F9:F28)</f>
        <v>13107.6</v>
      </c>
      <c r="G29" s="140"/>
      <c r="H29" s="154">
        <f>SUM(H9:H28)</f>
        <v>631584600</v>
      </c>
      <c r="I29" s="155">
        <f>SUM(I9:I28)</f>
        <v>726322292</v>
      </c>
      <c r="J29" s="155"/>
      <c r="K29" s="154">
        <f>SUM(K9:K28)</f>
        <v>45876600</v>
      </c>
      <c r="L29" s="59"/>
    </row>
  </sheetData>
  <mergeCells count="4">
    <mergeCell ref="A1:K1"/>
    <mergeCell ref="A5:D5"/>
    <mergeCell ref="A7:L7"/>
    <mergeCell ref="A29:D29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3FE48-5666-4C0B-9228-EF9D9F34E8CC}">
  <dimension ref="A1:U35"/>
  <sheetViews>
    <sheetView zoomScale="145" zoomScaleNormal="145" workbookViewId="0">
      <selection activeCell="D4" sqref="D4:D5"/>
    </sheetView>
  </sheetViews>
  <sheetFormatPr defaultRowHeight="15" x14ac:dyDescent="0.25"/>
  <cols>
    <col min="1" max="1" width="4" style="51" customWidth="1"/>
    <col min="2" max="3" width="5.140625" style="50" customWidth="1"/>
    <col min="4" max="4" width="6.42578125" style="30" customWidth="1"/>
    <col min="5" max="5" width="8.42578125" style="110" customWidth="1"/>
    <col min="6" max="6" width="7.140625" style="84" customWidth="1"/>
    <col min="7" max="7" width="7.140625" style="156" customWidth="1"/>
    <col min="8" max="8" width="12.140625" style="156" customWidth="1"/>
    <col min="9" max="9" width="14.28515625" style="156" customWidth="1"/>
    <col min="10" max="10" width="9.28515625" style="157" customWidth="1"/>
    <col min="11" max="11" width="10.7109375" style="156" customWidth="1"/>
    <col min="12" max="12" width="9.140625" style="129"/>
    <col min="13" max="13" width="11.7109375" customWidth="1"/>
    <col min="14" max="14" width="11.28515625" customWidth="1"/>
    <col min="15" max="15" width="9.5703125" customWidth="1"/>
    <col min="16" max="16" width="9.28515625" style="1" customWidth="1"/>
    <col min="19" max="20" width="14.85546875" customWidth="1"/>
    <col min="26" max="26" width="16.140625" customWidth="1"/>
  </cols>
  <sheetData>
    <row r="1" spans="1:21" ht="24" customHeight="1" x14ac:dyDescent="0.25">
      <c r="A1" s="113" t="s">
        <v>15</v>
      </c>
      <c r="B1" s="113"/>
      <c r="C1" s="113"/>
      <c r="D1" s="113"/>
      <c r="E1" s="113"/>
      <c r="F1" s="113"/>
      <c r="G1" s="113"/>
      <c r="H1" s="113"/>
      <c r="I1" s="113"/>
      <c r="J1" s="113"/>
      <c r="K1" s="113"/>
    </row>
    <row r="2" spans="1:21" ht="47.25" customHeight="1" thickBot="1" x14ac:dyDescent="0.3">
      <c r="A2" s="16" t="s">
        <v>1</v>
      </c>
      <c r="B2" s="16" t="s">
        <v>0</v>
      </c>
      <c r="C2" s="17" t="s">
        <v>2</v>
      </c>
      <c r="D2" s="17" t="s">
        <v>28</v>
      </c>
      <c r="E2" s="17" t="s">
        <v>14</v>
      </c>
      <c r="F2" s="83" t="s">
        <v>11</v>
      </c>
      <c r="G2" s="130" t="s">
        <v>58</v>
      </c>
      <c r="H2" s="131" t="s">
        <v>59</v>
      </c>
      <c r="I2" s="132" t="s">
        <v>60</v>
      </c>
      <c r="J2" s="133" t="s">
        <v>61</v>
      </c>
      <c r="K2" s="134" t="s">
        <v>62</v>
      </c>
      <c r="L2" s="111" t="s">
        <v>42</v>
      </c>
    </row>
    <row r="3" spans="1:21" s="99" customFormat="1" ht="15.75" thickBot="1" x14ac:dyDescent="0.3">
      <c r="A3" s="18">
        <v>1</v>
      </c>
      <c r="B3" s="20">
        <v>101</v>
      </c>
      <c r="C3" s="20">
        <v>1</v>
      </c>
      <c r="D3" s="15" t="s">
        <v>13</v>
      </c>
      <c r="E3" s="77">
        <v>575</v>
      </c>
      <c r="F3" s="20">
        <f t="shared" ref="F3:F23" si="0">E3*1.1</f>
        <v>632.5</v>
      </c>
      <c r="G3" s="15">
        <v>52500</v>
      </c>
      <c r="H3" s="135">
        <v>0</v>
      </c>
      <c r="I3" s="136">
        <f>ROUND(H3*1.15,0)</f>
        <v>0</v>
      </c>
      <c r="J3" s="137">
        <f>MROUND((I3*0.03/12),500)</f>
        <v>0</v>
      </c>
      <c r="K3" s="138">
        <f>F3*3500</f>
        <v>2213750</v>
      </c>
      <c r="L3" s="112" t="s">
        <v>37</v>
      </c>
      <c r="M3" s="98"/>
      <c r="P3" s="100"/>
      <c r="Q3" s="101"/>
      <c r="R3" s="101"/>
      <c r="S3" s="102"/>
      <c r="U3" s="103"/>
    </row>
    <row r="4" spans="1:21" ht="15.75" thickBot="1" x14ac:dyDescent="0.3">
      <c r="A4" s="13">
        <v>2</v>
      </c>
      <c r="B4" s="20">
        <v>102</v>
      </c>
      <c r="C4" s="14">
        <v>1</v>
      </c>
      <c r="D4" s="15" t="s">
        <v>26</v>
      </c>
      <c r="E4" s="77">
        <v>300</v>
      </c>
      <c r="F4" s="20">
        <f t="shared" si="0"/>
        <v>330</v>
      </c>
      <c r="G4" s="139">
        <f>G3</f>
        <v>52500</v>
      </c>
      <c r="H4" s="135">
        <v>0</v>
      </c>
      <c r="I4" s="136">
        <f t="shared" ref="I4:I23" si="1">ROUND(H4*1.15,0)</f>
        <v>0</v>
      </c>
      <c r="J4" s="137">
        <f t="shared" ref="J4:J23" si="2">MROUND((I4*0.03/12),500)</f>
        <v>0</v>
      </c>
      <c r="K4" s="138">
        <f t="shared" ref="K4:K23" si="3">F4*3500</f>
        <v>1155000</v>
      </c>
      <c r="L4" s="112" t="s">
        <v>37</v>
      </c>
      <c r="N4" s="9"/>
      <c r="P4" s="4"/>
      <c r="Q4" s="3"/>
      <c r="R4" s="5"/>
      <c r="S4" s="7"/>
      <c r="U4" s="6"/>
    </row>
    <row r="5" spans="1:21" x14ac:dyDescent="0.25">
      <c r="A5" s="18">
        <v>3</v>
      </c>
      <c r="B5" s="20">
        <v>103</v>
      </c>
      <c r="C5" s="14">
        <v>1</v>
      </c>
      <c r="D5" s="15" t="s">
        <v>27</v>
      </c>
      <c r="E5" s="77">
        <v>300</v>
      </c>
      <c r="F5" s="20">
        <f t="shared" si="0"/>
        <v>330</v>
      </c>
      <c r="G5" s="139">
        <f>G4</f>
        <v>52500</v>
      </c>
      <c r="H5" s="135">
        <v>0</v>
      </c>
      <c r="I5" s="136">
        <f t="shared" si="1"/>
        <v>0</v>
      </c>
      <c r="J5" s="137">
        <f t="shared" si="2"/>
        <v>0</v>
      </c>
      <c r="K5" s="138">
        <f t="shared" si="3"/>
        <v>1155000</v>
      </c>
      <c r="L5" s="112" t="s">
        <v>37</v>
      </c>
      <c r="N5" s="9"/>
      <c r="P5" s="4"/>
      <c r="Q5" s="3"/>
      <c r="R5" s="5"/>
      <c r="S5" s="7"/>
      <c r="U5" s="34"/>
    </row>
    <row r="6" spans="1:21" s="31" customFormat="1" x14ac:dyDescent="0.25">
      <c r="A6" s="13">
        <v>4</v>
      </c>
      <c r="B6" s="20">
        <v>201</v>
      </c>
      <c r="C6" s="14">
        <v>2</v>
      </c>
      <c r="D6" s="15" t="s">
        <v>13</v>
      </c>
      <c r="E6" s="20">
        <v>624</v>
      </c>
      <c r="F6" s="20">
        <f t="shared" si="0"/>
        <v>686.40000000000009</v>
      </c>
      <c r="G6" s="139">
        <f>G5+150</f>
        <v>52650</v>
      </c>
      <c r="H6" s="135">
        <v>0</v>
      </c>
      <c r="I6" s="136">
        <f t="shared" si="1"/>
        <v>0</v>
      </c>
      <c r="J6" s="137">
        <f t="shared" si="2"/>
        <v>0</v>
      </c>
      <c r="K6" s="138">
        <f t="shared" si="3"/>
        <v>2402400.0000000005</v>
      </c>
      <c r="L6" s="112" t="s">
        <v>37</v>
      </c>
      <c r="M6" s="32"/>
      <c r="N6" s="33"/>
      <c r="P6" s="5"/>
      <c r="Q6" s="5"/>
    </row>
    <row r="7" spans="1:21" s="31" customFormat="1" x14ac:dyDescent="0.25">
      <c r="A7" s="18">
        <v>5</v>
      </c>
      <c r="B7" s="20">
        <v>202</v>
      </c>
      <c r="C7" s="14">
        <v>2</v>
      </c>
      <c r="D7" s="15" t="s">
        <v>13</v>
      </c>
      <c r="E7" s="20">
        <v>790</v>
      </c>
      <c r="F7" s="20">
        <f t="shared" si="0"/>
        <v>869.00000000000011</v>
      </c>
      <c r="G7" s="139">
        <f>G6</f>
        <v>52650</v>
      </c>
      <c r="H7" s="135">
        <v>0</v>
      </c>
      <c r="I7" s="136">
        <f t="shared" si="1"/>
        <v>0</v>
      </c>
      <c r="J7" s="137">
        <f t="shared" si="2"/>
        <v>0</v>
      </c>
      <c r="K7" s="138">
        <f t="shared" si="3"/>
        <v>3041500.0000000005</v>
      </c>
      <c r="L7" s="112" t="s">
        <v>37</v>
      </c>
      <c r="M7" s="32"/>
      <c r="N7" s="33"/>
      <c r="P7" s="5"/>
      <c r="Q7" s="5"/>
    </row>
    <row r="8" spans="1:21" x14ac:dyDescent="0.25">
      <c r="A8" s="13">
        <v>6</v>
      </c>
      <c r="B8" s="20">
        <v>301</v>
      </c>
      <c r="C8" s="14">
        <v>3</v>
      </c>
      <c r="D8" s="15" t="s">
        <v>13</v>
      </c>
      <c r="E8" s="20">
        <v>624</v>
      </c>
      <c r="F8" s="20">
        <f t="shared" si="0"/>
        <v>686.40000000000009</v>
      </c>
      <c r="G8" s="139">
        <f>G7+150</f>
        <v>52800</v>
      </c>
      <c r="H8" s="135">
        <v>0</v>
      </c>
      <c r="I8" s="136">
        <f t="shared" si="1"/>
        <v>0</v>
      </c>
      <c r="J8" s="137">
        <f t="shared" si="2"/>
        <v>0</v>
      </c>
      <c r="K8" s="138">
        <f t="shared" si="3"/>
        <v>2402400.0000000005</v>
      </c>
      <c r="L8" s="112" t="s">
        <v>37</v>
      </c>
      <c r="M8" s="8"/>
      <c r="N8" s="9"/>
      <c r="P8" s="3"/>
      <c r="Q8" s="3"/>
    </row>
    <row r="9" spans="1:21" x14ac:dyDescent="0.25">
      <c r="A9" s="18">
        <v>7</v>
      </c>
      <c r="B9" s="20">
        <v>302</v>
      </c>
      <c r="C9" s="14">
        <v>3</v>
      </c>
      <c r="D9" s="15" t="s">
        <v>13</v>
      </c>
      <c r="E9" s="20">
        <v>790</v>
      </c>
      <c r="F9" s="20">
        <f t="shared" si="0"/>
        <v>869.00000000000011</v>
      </c>
      <c r="G9" s="139">
        <f>G8</f>
        <v>52800</v>
      </c>
      <c r="H9" s="135">
        <v>0</v>
      </c>
      <c r="I9" s="136">
        <f t="shared" si="1"/>
        <v>0</v>
      </c>
      <c r="J9" s="137">
        <f t="shared" si="2"/>
        <v>0</v>
      </c>
      <c r="K9" s="138">
        <f t="shared" si="3"/>
        <v>3041500.0000000005</v>
      </c>
      <c r="L9" s="112" t="s">
        <v>37</v>
      </c>
      <c r="M9" s="8"/>
      <c r="N9" s="9"/>
      <c r="P9" s="3"/>
      <c r="Q9" s="3"/>
    </row>
    <row r="10" spans="1:21" x14ac:dyDescent="0.25">
      <c r="A10" s="13">
        <v>8</v>
      </c>
      <c r="B10" s="20">
        <v>401</v>
      </c>
      <c r="C10" s="14">
        <v>4</v>
      </c>
      <c r="D10" s="15" t="s">
        <v>13</v>
      </c>
      <c r="E10" s="77">
        <v>624</v>
      </c>
      <c r="F10" s="20">
        <f t="shared" si="0"/>
        <v>686.40000000000009</v>
      </c>
      <c r="G10" s="139">
        <f>G9+150</f>
        <v>52950</v>
      </c>
      <c r="H10" s="135">
        <v>0</v>
      </c>
      <c r="I10" s="136">
        <f t="shared" si="1"/>
        <v>0</v>
      </c>
      <c r="J10" s="137">
        <f t="shared" si="2"/>
        <v>0</v>
      </c>
      <c r="K10" s="138">
        <f t="shared" si="3"/>
        <v>2402400.0000000005</v>
      </c>
      <c r="L10" s="112" t="s">
        <v>37</v>
      </c>
      <c r="M10" s="8"/>
      <c r="N10" s="9"/>
      <c r="P10" s="3"/>
      <c r="Q10" s="3"/>
    </row>
    <row r="11" spans="1:21" x14ac:dyDescent="0.25">
      <c r="A11" s="18">
        <v>9</v>
      </c>
      <c r="B11" s="20">
        <v>402</v>
      </c>
      <c r="C11" s="14">
        <v>4</v>
      </c>
      <c r="D11" s="15" t="s">
        <v>13</v>
      </c>
      <c r="E11" s="77">
        <v>697</v>
      </c>
      <c r="F11" s="20">
        <f t="shared" si="0"/>
        <v>766.7</v>
      </c>
      <c r="G11" s="139">
        <f>G10</f>
        <v>52950</v>
      </c>
      <c r="H11" s="135">
        <v>0</v>
      </c>
      <c r="I11" s="136">
        <f t="shared" si="1"/>
        <v>0</v>
      </c>
      <c r="J11" s="137">
        <f t="shared" si="2"/>
        <v>0</v>
      </c>
      <c r="K11" s="138">
        <f t="shared" si="3"/>
        <v>2683450</v>
      </c>
      <c r="L11" s="112" t="s">
        <v>37</v>
      </c>
      <c r="M11" s="8"/>
      <c r="N11" s="9"/>
      <c r="P11" s="3"/>
      <c r="Q11" s="3"/>
    </row>
    <row r="12" spans="1:21" x14ac:dyDescent="0.25">
      <c r="A12" s="13">
        <v>10</v>
      </c>
      <c r="B12" s="20">
        <v>501</v>
      </c>
      <c r="C12" s="14">
        <v>5</v>
      </c>
      <c r="D12" s="15" t="s">
        <v>13</v>
      </c>
      <c r="E12" s="77">
        <v>694</v>
      </c>
      <c r="F12" s="20">
        <f t="shared" si="0"/>
        <v>763.40000000000009</v>
      </c>
      <c r="G12" s="139">
        <f>G11+150</f>
        <v>53100</v>
      </c>
      <c r="H12" s="135">
        <v>0</v>
      </c>
      <c r="I12" s="136">
        <f t="shared" si="1"/>
        <v>0</v>
      </c>
      <c r="J12" s="137">
        <f t="shared" si="2"/>
        <v>0</v>
      </c>
      <c r="K12" s="138">
        <f t="shared" si="3"/>
        <v>2671900.0000000005</v>
      </c>
      <c r="L12" s="112" t="s">
        <v>37</v>
      </c>
      <c r="M12" s="8"/>
      <c r="N12" s="9"/>
      <c r="P12" s="3"/>
      <c r="Q12" s="3"/>
    </row>
    <row r="13" spans="1:21" x14ac:dyDescent="0.25">
      <c r="A13" s="18">
        <v>11</v>
      </c>
      <c r="B13" s="20">
        <v>502</v>
      </c>
      <c r="C13" s="14">
        <v>5</v>
      </c>
      <c r="D13" s="15" t="s">
        <v>13</v>
      </c>
      <c r="E13" s="77">
        <v>697</v>
      </c>
      <c r="F13" s="20">
        <f t="shared" si="0"/>
        <v>766.7</v>
      </c>
      <c r="G13" s="139">
        <f>G12</f>
        <v>53100</v>
      </c>
      <c r="H13" s="135">
        <v>0</v>
      </c>
      <c r="I13" s="136">
        <f t="shared" si="1"/>
        <v>0</v>
      </c>
      <c r="J13" s="137">
        <f t="shared" si="2"/>
        <v>0</v>
      </c>
      <c r="K13" s="138">
        <f t="shared" si="3"/>
        <v>2683450</v>
      </c>
      <c r="L13" s="112" t="s">
        <v>37</v>
      </c>
      <c r="M13" s="8"/>
      <c r="N13" s="9"/>
      <c r="P13" s="3"/>
      <c r="Q13" s="3"/>
    </row>
    <row r="14" spans="1:21" x14ac:dyDescent="0.25">
      <c r="A14" s="13">
        <v>12</v>
      </c>
      <c r="B14" s="20">
        <v>601</v>
      </c>
      <c r="C14" s="14">
        <v>6</v>
      </c>
      <c r="D14" s="15" t="s">
        <v>13</v>
      </c>
      <c r="E14" s="20">
        <v>694</v>
      </c>
      <c r="F14" s="20">
        <f t="shared" si="0"/>
        <v>763.40000000000009</v>
      </c>
      <c r="G14" s="139">
        <f>G13+150</f>
        <v>53250</v>
      </c>
      <c r="H14" s="135">
        <v>0</v>
      </c>
      <c r="I14" s="136">
        <f t="shared" si="1"/>
        <v>0</v>
      </c>
      <c r="J14" s="137">
        <f t="shared" si="2"/>
        <v>0</v>
      </c>
      <c r="K14" s="138">
        <f t="shared" si="3"/>
        <v>2671900.0000000005</v>
      </c>
      <c r="L14" s="112" t="s">
        <v>37</v>
      </c>
      <c r="M14" s="8"/>
      <c r="N14" s="9"/>
      <c r="P14" s="3"/>
      <c r="Q14" s="3"/>
    </row>
    <row r="15" spans="1:21" x14ac:dyDescent="0.25">
      <c r="A15" s="18">
        <v>13</v>
      </c>
      <c r="B15" s="20">
        <v>602</v>
      </c>
      <c r="C15" s="14">
        <v>6</v>
      </c>
      <c r="D15" s="15" t="s">
        <v>13</v>
      </c>
      <c r="E15" s="77">
        <v>697</v>
      </c>
      <c r="F15" s="20">
        <f t="shared" si="0"/>
        <v>766.7</v>
      </c>
      <c r="G15" s="139">
        <f t="shared" ref="G15:G23" si="4">G14</f>
        <v>53250</v>
      </c>
      <c r="H15" s="135">
        <v>0</v>
      </c>
      <c r="I15" s="136">
        <f t="shared" si="1"/>
        <v>0</v>
      </c>
      <c r="J15" s="137">
        <f t="shared" si="2"/>
        <v>0</v>
      </c>
      <c r="K15" s="138">
        <f t="shared" si="3"/>
        <v>2683450</v>
      </c>
      <c r="L15" s="112" t="s">
        <v>37</v>
      </c>
      <c r="M15" s="8"/>
      <c r="N15" s="9"/>
      <c r="P15" s="3"/>
      <c r="Q15" s="3"/>
    </row>
    <row r="16" spans="1:21" x14ac:dyDescent="0.25">
      <c r="A16" s="13">
        <v>14</v>
      </c>
      <c r="B16" s="20">
        <v>701</v>
      </c>
      <c r="C16" s="14">
        <v>7</v>
      </c>
      <c r="D16" s="15" t="s">
        <v>13</v>
      </c>
      <c r="E16" s="77">
        <v>694</v>
      </c>
      <c r="F16" s="20">
        <f t="shared" si="0"/>
        <v>763.40000000000009</v>
      </c>
      <c r="G16" s="139">
        <f>G15+150</f>
        <v>53400</v>
      </c>
      <c r="H16" s="135">
        <v>0</v>
      </c>
      <c r="I16" s="136">
        <f t="shared" si="1"/>
        <v>0</v>
      </c>
      <c r="J16" s="137">
        <f t="shared" si="2"/>
        <v>0</v>
      </c>
      <c r="K16" s="138">
        <f t="shared" si="3"/>
        <v>2671900.0000000005</v>
      </c>
      <c r="L16" s="112" t="s">
        <v>37</v>
      </c>
      <c r="M16" s="8"/>
      <c r="N16" s="9"/>
      <c r="P16" s="3"/>
      <c r="Q16" s="3"/>
    </row>
    <row r="17" spans="1:17" x14ac:dyDescent="0.25">
      <c r="A17" s="18">
        <v>15</v>
      </c>
      <c r="B17" s="20">
        <v>702</v>
      </c>
      <c r="C17" s="14">
        <v>7</v>
      </c>
      <c r="D17" s="15" t="s">
        <v>13</v>
      </c>
      <c r="E17" s="77">
        <v>697</v>
      </c>
      <c r="F17" s="20">
        <f t="shared" si="0"/>
        <v>766.7</v>
      </c>
      <c r="G17" s="139">
        <f t="shared" si="4"/>
        <v>53400</v>
      </c>
      <c r="H17" s="135">
        <v>0</v>
      </c>
      <c r="I17" s="136">
        <f t="shared" si="1"/>
        <v>0</v>
      </c>
      <c r="J17" s="137">
        <f t="shared" si="2"/>
        <v>0</v>
      </c>
      <c r="K17" s="138">
        <f t="shared" si="3"/>
        <v>2683450</v>
      </c>
      <c r="L17" s="112" t="s">
        <v>37</v>
      </c>
      <c r="M17" s="8"/>
      <c r="N17" s="9"/>
      <c r="P17" s="3"/>
      <c r="Q17" s="3"/>
    </row>
    <row r="18" spans="1:17" x14ac:dyDescent="0.25">
      <c r="A18" s="13">
        <v>16</v>
      </c>
      <c r="B18" s="20">
        <v>801</v>
      </c>
      <c r="C18" s="14">
        <v>8</v>
      </c>
      <c r="D18" s="15" t="s">
        <v>13</v>
      </c>
      <c r="E18" s="20">
        <v>694</v>
      </c>
      <c r="F18" s="20">
        <f t="shared" si="0"/>
        <v>763.40000000000009</v>
      </c>
      <c r="G18" s="139">
        <f>G17+150</f>
        <v>53550</v>
      </c>
      <c r="H18" s="135">
        <v>0</v>
      </c>
      <c r="I18" s="136">
        <f t="shared" si="1"/>
        <v>0</v>
      </c>
      <c r="J18" s="137">
        <f t="shared" si="2"/>
        <v>0</v>
      </c>
      <c r="K18" s="138">
        <f t="shared" si="3"/>
        <v>2671900.0000000005</v>
      </c>
      <c r="L18" s="112" t="s">
        <v>37</v>
      </c>
      <c r="M18" s="8"/>
      <c r="N18" s="9"/>
      <c r="P18" s="3"/>
      <c r="Q18" s="3"/>
    </row>
    <row r="19" spans="1:17" x14ac:dyDescent="0.25">
      <c r="A19" s="18">
        <v>17</v>
      </c>
      <c r="B19" s="20">
        <v>802</v>
      </c>
      <c r="C19" s="14">
        <v>8</v>
      </c>
      <c r="D19" s="15" t="s">
        <v>13</v>
      </c>
      <c r="E19" s="77">
        <v>697</v>
      </c>
      <c r="F19" s="20">
        <f t="shared" si="0"/>
        <v>766.7</v>
      </c>
      <c r="G19" s="139">
        <f t="shared" si="4"/>
        <v>53550</v>
      </c>
      <c r="H19" s="135">
        <v>0</v>
      </c>
      <c r="I19" s="136">
        <f t="shared" si="1"/>
        <v>0</v>
      </c>
      <c r="J19" s="137">
        <f t="shared" si="2"/>
        <v>0</v>
      </c>
      <c r="K19" s="138">
        <f t="shared" si="3"/>
        <v>2683450</v>
      </c>
      <c r="L19" s="112" t="s">
        <v>37</v>
      </c>
      <c r="M19" s="8"/>
      <c r="N19" s="9"/>
      <c r="P19" s="3"/>
      <c r="Q19" s="3"/>
    </row>
    <row r="20" spans="1:17" x14ac:dyDescent="0.25">
      <c r="A20" s="13">
        <v>18</v>
      </c>
      <c r="B20" s="20">
        <v>901</v>
      </c>
      <c r="C20" s="14">
        <v>9</v>
      </c>
      <c r="D20" s="15" t="s">
        <v>13</v>
      </c>
      <c r="E20" s="77">
        <v>694</v>
      </c>
      <c r="F20" s="20">
        <f t="shared" si="0"/>
        <v>763.40000000000009</v>
      </c>
      <c r="G20" s="139">
        <f>G19+150</f>
        <v>53700</v>
      </c>
      <c r="H20" s="135">
        <v>0</v>
      </c>
      <c r="I20" s="136">
        <f t="shared" si="1"/>
        <v>0</v>
      </c>
      <c r="J20" s="137">
        <f t="shared" si="2"/>
        <v>0</v>
      </c>
      <c r="K20" s="138">
        <f t="shared" si="3"/>
        <v>2671900.0000000005</v>
      </c>
      <c r="L20" s="112" t="s">
        <v>37</v>
      </c>
      <c r="M20" s="8"/>
      <c r="N20" s="9"/>
      <c r="P20" s="3"/>
      <c r="Q20" s="3"/>
    </row>
    <row r="21" spans="1:17" s="31" customFormat="1" x14ac:dyDescent="0.25">
      <c r="A21" s="18">
        <v>19</v>
      </c>
      <c r="B21" s="20">
        <v>902</v>
      </c>
      <c r="C21" s="14">
        <v>9</v>
      </c>
      <c r="D21" s="15" t="s">
        <v>13</v>
      </c>
      <c r="E21" s="77">
        <v>697</v>
      </c>
      <c r="F21" s="20">
        <f t="shared" si="0"/>
        <v>766.7</v>
      </c>
      <c r="G21" s="139">
        <f t="shared" si="4"/>
        <v>53700</v>
      </c>
      <c r="H21" s="135">
        <v>0</v>
      </c>
      <c r="I21" s="136">
        <f t="shared" si="1"/>
        <v>0</v>
      </c>
      <c r="J21" s="137">
        <f t="shared" si="2"/>
        <v>0</v>
      </c>
      <c r="K21" s="138">
        <f t="shared" si="3"/>
        <v>2683450</v>
      </c>
      <c r="L21" s="112" t="s">
        <v>37</v>
      </c>
      <c r="M21" s="32"/>
      <c r="N21" s="33"/>
      <c r="P21" s="5"/>
      <c r="Q21" s="5"/>
    </row>
    <row r="22" spans="1:17" ht="16.5" x14ac:dyDescent="0.25">
      <c r="A22" s="13">
        <v>20</v>
      </c>
      <c r="B22" s="20">
        <v>1001</v>
      </c>
      <c r="C22" s="14">
        <v>10</v>
      </c>
      <c r="D22" s="15" t="s">
        <v>13</v>
      </c>
      <c r="E22" s="20">
        <v>694</v>
      </c>
      <c r="F22" s="20">
        <f t="shared" si="0"/>
        <v>763.40000000000009</v>
      </c>
      <c r="G22" s="139">
        <f>G21+150</f>
        <v>53850</v>
      </c>
      <c r="H22" s="135">
        <v>0</v>
      </c>
      <c r="I22" s="136">
        <f t="shared" si="1"/>
        <v>0</v>
      </c>
      <c r="J22" s="137">
        <f t="shared" si="2"/>
        <v>0</v>
      </c>
      <c r="K22" s="138">
        <f t="shared" si="3"/>
        <v>2671900.0000000005</v>
      </c>
      <c r="L22" s="112" t="s">
        <v>37</v>
      </c>
      <c r="N22" s="10"/>
      <c r="Q22" s="11"/>
    </row>
    <row r="23" spans="1:17" ht="16.5" x14ac:dyDescent="0.25">
      <c r="A23" s="18">
        <v>21</v>
      </c>
      <c r="B23" s="18">
        <v>1002</v>
      </c>
      <c r="C23" s="14">
        <v>10</v>
      </c>
      <c r="D23" s="15" t="s">
        <v>13</v>
      </c>
      <c r="E23" s="77">
        <v>697</v>
      </c>
      <c r="F23" s="20">
        <f t="shared" si="0"/>
        <v>766.7</v>
      </c>
      <c r="G23" s="139">
        <f t="shared" si="4"/>
        <v>53850</v>
      </c>
      <c r="H23" s="135">
        <v>0</v>
      </c>
      <c r="I23" s="136">
        <f t="shared" si="1"/>
        <v>0</v>
      </c>
      <c r="J23" s="137">
        <f t="shared" si="2"/>
        <v>0</v>
      </c>
      <c r="K23" s="138">
        <f t="shared" si="3"/>
        <v>2683450</v>
      </c>
      <c r="L23" s="112" t="s">
        <v>37</v>
      </c>
      <c r="N23" s="10"/>
      <c r="Q23" s="11"/>
    </row>
    <row r="24" spans="1:17" s="105" customFormat="1" ht="16.5" x14ac:dyDescent="0.25">
      <c r="A24" s="117" t="s">
        <v>3</v>
      </c>
      <c r="B24" s="117"/>
      <c r="C24" s="117"/>
      <c r="D24" s="117"/>
      <c r="E24" s="52">
        <f>SUM(E3:E23)</f>
        <v>13670</v>
      </c>
      <c r="F24" s="52">
        <f>SUM(F3:F23)</f>
        <v>15037.000000000004</v>
      </c>
      <c r="G24" s="140"/>
      <c r="H24" s="141">
        <f>SUM(H3:H23)</f>
        <v>0</v>
      </c>
      <c r="I24" s="142">
        <f>SUM(I3:I23)</f>
        <v>0</v>
      </c>
      <c r="J24" s="143"/>
      <c r="K24" s="144">
        <f>SUM(K3:K23)</f>
        <v>52629500</v>
      </c>
      <c r="L24" s="112"/>
      <c r="P24" s="106"/>
      <c r="Q24" s="104"/>
    </row>
    <row r="25" spans="1:17" ht="16.5" x14ac:dyDescent="0.25">
      <c r="A25" s="108"/>
      <c r="C25" s="107"/>
      <c r="D25" s="69"/>
      <c r="E25" s="78"/>
      <c r="F25" s="107"/>
      <c r="G25" s="145"/>
      <c r="H25" s="146"/>
      <c r="I25" s="147"/>
      <c r="J25" s="148"/>
      <c r="K25" s="149"/>
      <c r="L25" s="112"/>
      <c r="Q25" s="12"/>
    </row>
    <row r="26" spans="1:17" ht="32.25" customHeight="1" x14ac:dyDescent="0.25">
      <c r="A26" s="118" t="s">
        <v>63</v>
      </c>
      <c r="B26" s="119"/>
      <c r="C26" s="119"/>
      <c r="D26" s="119"/>
      <c r="E26" s="119"/>
      <c r="F26" s="119"/>
      <c r="G26" s="119"/>
      <c r="H26" s="119"/>
      <c r="I26" s="119"/>
      <c r="J26" s="119"/>
      <c r="K26" s="119"/>
      <c r="L26" s="120"/>
      <c r="Q26" s="12"/>
    </row>
    <row r="27" spans="1:17" ht="51" customHeight="1" x14ac:dyDescent="0.25">
      <c r="A27" s="16" t="s">
        <v>1</v>
      </c>
      <c r="B27" s="16" t="s">
        <v>0</v>
      </c>
      <c r="C27" s="17" t="s">
        <v>2</v>
      </c>
      <c r="D27" s="17" t="s">
        <v>28</v>
      </c>
      <c r="E27" s="17" t="s">
        <v>57</v>
      </c>
      <c r="F27" s="83" t="s">
        <v>11</v>
      </c>
      <c r="G27" s="130" t="s">
        <v>58</v>
      </c>
      <c r="H27" s="131" t="s">
        <v>59</v>
      </c>
      <c r="I27" s="132" t="s">
        <v>60</v>
      </c>
      <c r="J27" s="133" t="s">
        <v>61</v>
      </c>
      <c r="K27" s="134" t="s">
        <v>62</v>
      </c>
      <c r="L27" s="111" t="s">
        <v>42</v>
      </c>
      <c r="Q27" s="12"/>
    </row>
    <row r="28" spans="1:17" x14ac:dyDescent="0.25">
      <c r="A28" s="13">
        <v>22</v>
      </c>
      <c r="B28" s="18">
        <v>1802</v>
      </c>
      <c r="C28" s="18">
        <v>18</v>
      </c>
      <c r="D28" s="15" t="s">
        <v>26</v>
      </c>
      <c r="E28" s="77">
        <v>405</v>
      </c>
      <c r="F28" s="14">
        <f t="shared" ref="F28:F34" si="5">E28*1.1</f>
        <v>445.50000000000006</v>
      </c>
      <c r="G28" s="139" t="e">
        <f>#REF!</f>
        <v>#REF!</v>
      </c>
      <c r="H28" s="150">
        <v>0</v>
      </c>
      <c r="I28" s="151">
        <f t="shared" ref="I28:I34" si="6">ROUND(H28*1.15,0)</f>
        <v>0</v>
      </c>
      <c r="J28" s="152">
        <f t="shared" ref="J28:J34" si="7">MROUND((I28*0.03/12),500)</f>
        <v>0</v>
      </c>
      <c r="K28" s="153">
        <f t="shared" ref="K28:K34" si="8">F28*3500</f>
        <v>1559250.0000000002</v>
      </c>
      <c r="L28" s="112" t="s">
        <v>37</v>
      </c>
      <c r="P28" s="2"/>
    </row>
    <row r="29" spans="1:17" x14ac:dyDescent="0.25">
      <c r="A29" s="13">
        <v>23</v>
      </c>
      <c r="B29" s="18">
        <v>1902</v>
      </c>
      <c r="C29" s="18">
        <v>19</v>
      </c>
      <c r="D29" s="19" t="s">
        <v>26</v>
      </c>
      <c r="E29" s="77">
        <v>377</v>
      </c>
      <c r="F29" s="14">
        <f t="shared" si="5"/>
        <v>414.70000000000005</v>
      </c>
      <c r="G29" s="139" t="e">
        <f>#REF!</f>
        <v>#REF!</v>
      </c>
      <c r="H29" s="150">
        <v>0</v>
      </c>
      <c r="I29" s="151">
        <f t="shared" si="6"/>
        <v>0</v>
      </c>
      <c r="J29" s="152">
        <f t="shared" si="7"/>
        <v>0</v>
      </c>
      <c r="K29" s="153">
        <f t="shared" si="8"/>
        <v>1451450.0000000002</v>
      </c>
      <c r="L29" s="112" t="s">
        <v>37</v>
      </c>
      <c r="P29" s="2"/>
    </row>
    <row r="30" spans="1:17" x14ac:dyDescent="0.25">
      <c r="A30" s="13">
        <v>24</v>
      </c>
      <c r="B30" s="18">
        <v>1903</v>
      </c>
      <c r="C30" s="18">
        <v>19</v>
      </c>
      <c r="D30" s="19" t="s">
        <v>26</v>
      </c>
      <c r="E30" s="77">
        <v>405</v>
      </c>
      <c r="F30" s="14">
        <f t="shared" si="5"/>
        <v>445.50000000000006</v>
      </c>
      <c r="G30" s="139" t="e">
        <f t="shared" ref="G30:G34" si="9">G29</f>
        <v>#REF!</v>
      </c>
      <c r="H30" s="150">
        <v>0</v>
      </c>
      <c r="I30" s="151">
        <f t="shared" si="6"/>
        <v>0</v>
      </c>
      <c r="J30" s="152">
        <f t="shared" si="7"/>
        <v>0</v>
      </c>
      <c r="K30" s="153">
        <f t="shared" si="8"/>
        <v>1559250.0000000002</v>
      </c>
      <c r="L30" s="112" t="s">
        <v>37</v>
      </c>
      <c r="P30" s="2"/>
    </row>
    <row r="31" spans="1:17" x14ac:dyDescent="0.25">
      <c r="A31" s="13">
        <v>25</v>
      </c>
      <c r="B31" s="18">
        <v>2002</v>
      </c>
      <c r="C31" s="18">
        <v>20</v>
      </c>
      <c r="D31" s="19" t="s">
        <v>26</v>
      </c>
      <c r="E31" s="77">
        <v>377</v>
      </c>
      <c r="F31" s="14">
        <f t="shared" si="5"/>
        <v>414.70000000000005</v>
      </c>
      <c r="G31" s="139" t="e">
        <f>#REF!</f>
        <v>#REF!</v>
      </c>
      <c r="H31" s="150">
        <v>0</v>
      </c>
      <c r="I31" s="151">
        <f t="shared" si="6"/>
        <v>0</v>
      </c>
      <c r="J31" s="152">
        <f t="shared" si="7"/>
        <v>0</v>
      </c>
      <c r="K31" s="153">
        <f t="shared" si="8"/>
        <v>1451450.0000000002</v>
      </c>
      <c r="L31" s="112" t="s">
        <v>37</v>
      </c>
      <c r="P31" s="2"/>
    </row>
    <row r="32" spans="1:17" x14ac:dyDescent="0.25">
      <c r="A32" s="13">
        <v>26</v>
      </c>
      <c r="B32" s="18">
        <v>2003</v>
      </c>
      <c r="C32" s="18">
        <v>20</v>
      </c>
      <c r="D32" s="19" t="s">
        <v>26</v>
      </c>
      <c r="E32" s="77">
        <v>406</v>
      </c>
      <c r="F32" s="14">
        <f t="shared" si="5"/>
        <v>446.6</v>
      </c>
      <c r="G32" s="139" t="e">
        <f t="shared" si="9"/>
        <v>#REF!</v>
      </c>
      <c r="H32" s="150">
        <v>0</v>
      </c>
      <c r="I32" s="151">
        <f t="shared" si="6"/>
        <v>0</v>
      </c>
      <c r="J32" s="152">
        <f t="shared" si="7"/>
        <v>0</v>
      </c>
      <c r="K32" s="153">
        <f t="shared" si="8"/>
        <v>1563100</v>
      </c>
      <c r="L32" s="112" t="s">
        <v>37</v>
      </c>
      <c r="P32" s="2"/>
    </row>
    <row r="33" spans="1:16" x14ac:dyDescent="0.25">
      <c r="A33" s="13">
        <v>27</v>
      </c>
      <c r="B33" s="18">
        <v>2102</v>
      </c>
      <c r="C33" s="18">
        <v>21</v>
      </c>
      <c r="D33" s="19" t="s">
        <v>26</v>
      </c>
      <c r="E33" s="77">
        <v>376</v>
      </c>
      <c r="F33" s="14">
        <f t="shared" si="5"/>
        <v>413.6</v>
      </c>
      <c r="G33" s="139" t="e">
        <f>#REF!</f>
        <v>#REF!</v>
      </c>
      <c r="H33" s="150">
        <v>0</v>
      </c>
      <c r="I33" s="151">
        <f t="shared" si="6"/>
        <v>0</v>
      </c>
      <c r="J33" s="152">
        <f t="shared" si="7"/>
        <v>0</v>
      </c>
      <c r="K33" s="153">
        <f t="shared" si="8"/>
        <v>1447600</v>
      </c>
      <c r="L33" s="112" t="s">
        <v>37</v>
      </c>
      <c r="P33" s="2"/>
    </row>
    <row r="34" spans="1:16" x14ac:dyDescent="0.25">
      <c r="A34" s="13">
        <v>28</v>
      </c>
      <c r="B34" s="18">
        <v>2103</v>
      </c>
      <c r="C34" s="18">
        <v>21</v>
      </c>
      <c r="D34" s="19" t="s">
        <v>26</v>
      </c>
      <c r="E34" s="77">
        <v>405</v>
      </c>
      <c r="F34" s="14">
        <f t="shared" si="5"/>
        <v>445.50000000000006</v>
      </c>
      <c r="G34" s="139" t="e">
        <f t="shared" si="9"/>
        <v>#REF!</v>
      </c>
      <c r="H34" s="150">
        <v>0</v>
      </c>
      <c r="I34" s="151">
        <f t="shared" si="6"/>
        <v>0</v>
      </c>
      <c r="J34" s="152">
        <f t="shared" si="7"/>
        <v>0</v>
      </c>
      <c r="K34" s="153">
        <f t="shared" si="8"/>
        <v>1559250.0000000002</v>
      </c>
      <c r="L34" s="112" t="s">
        <v>37</v>
      </c>
      <c r="P34" s="2"/>
    </row>
    <row r="35" spans="1:16" s="43" customFormat="1" ht="16.5" x14ac:dyDescent="0.25">
      <c r="A35" s="114" t="s">
        <v>3</v>
      </c>
      <c r="B35" s="115"/>
      <c r="C35" s="115"/>
      <c r="D35" s="116"/>
      <c r="E35" s="52">
        <f>SUM(E28:E34)</f>
        <v>2751</v>
      </c>
      <c r="F35" s="52">
        <f>SUM(F28:F34)</f>
        <v>3026.1</v>
      </c>
      <c r="G35" s="140"/>
      <c r="H35" s="154">
        <f>SUM(H28:H34)</f>
        <v>0</v>
      </c>
      <c r="I35" s="155">
        <f>SUM(I28:I34)</f>
        <v>0</v>
      </c>
      <c r="J35" s="155"/>
      <c r="K35" s="154">
        <f>SUM(K28:K34)</f>
        <v>10591350</v>
      </c>
      <c r="L35" s="59"/>
    </row>
  </sheetData>
  <mergeCells count="4">
    <mergeCell ref="A1:K1"/>
    <mergeCell ref="A24:D24"/>
    <mergeCell ref="A26:L26"/>
    <mergeCell ref="A35:D3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B0735-CCBB-4A86-9CAF-EE343CABF7B4}">
  <dimension ref="A1:M17"/>
  <sheetViews>
    <sheetView zoomScale="130" zoomScaleNormal="130" workbookViewId="0">
      <selection activeCell="I12" sqref="I12"/>
    </sheetView>
  </sheetViews>
  <sheetFormatPr defaultRowHeight="16.5" x14ac:dyDescent="0.3"/>
  <cols>
    <col min="1" max="1" width="9.140625" style="96"/>
    <col min="2" max="2" width="14.42578125" style="96" bestFit="1" customWidth="1"/>
    <col min="3" max="3" width="18.5703125" style="97" customWidth="1"/>
    <col min="4" max="4" width="10.42578125" style="97" customWidth="1"/>
    <col min="5" max="5" width="15.140625" style="97" bestFit="1" customWidth="1"/>
    <col min="6" max="6" width="11.85546875" style="97" bestFit="1" customWidth="1"/>
    <col min="7" max="7" width="19.28515625" style="97" customWidth="1"/>
    <col min="8" max="8" width="21" style="97" customWidth="1"/>
    <col min="9" max="9" width="16.85546875" style="97" bestFit="1" customWidth="1"/>
    <col min="10" max="10" width="19.28515625" style="97" customWidth="1"/>
    <col min="11" max="11" width="9.140625" style="96"/>
    <col min="12" max="12" width="15.28515625" style="96" bestFit="1" customWidth="1"/>
    <col min="13" max="16384" width="9.140625" style="96"/>
  </cols>
  <sheetData>
    <row r="1" spans="1:13" s="37" customFormat="1" ht="21" customHeight="1" x14ac:dyDescent="0.25">
      <c r="A1" s="85" t="s">
        <v>4</v>
      </c>
      <c r="B1" s="85" t="s">
        <v>23</v>
      </c>
      <c r="C1" s="85" t="s">
        <v>10</v>
      </c>
      <c r="D1" s="85" t="s">
        <v>5</v>
      </c>
      <c r="E1" s="85" t="s">
        <v>6</v>
      </c>
      <c r="F1" s="85" t="s">
        <v>7</v>
      </c>
      <c r="G1" s="85" t="s">
        <v>8</v>
      </c>
      <c r="H1" s="85" t="s">
        <v>9</v>
      </c>
      <c r="I1" s="86"/>
      <c r="J1" s="86"/>
      <c r="K1" s="86"/>
      <c r="L1" s="86"/>
      <c r="M1" s="86"/>
    </row>
    <row r="2" spans="1:13" s="37" customFormat="1" ht="26.25" customHeight="1" x14ac:dyDescent="0.25">
      <c r="A2" s="87">
        <v>1</v>
      </c>
      <c r="B2" s="87" t="s">
        <v>44</v>
      </c>
      <c r="C2" s="29" t="s">
        <v>48</v>
      </c>
      <c r="D2" s="29">
        <v>2</v>
      </c>
      <c r="E2" s="19">
        <v>1493</v>
      </c>
      <c r="F2" s="177">
        <v>1642</v>
      </c>
      <c r="G2" s="174">
        <f>'Mansion 835 (Sale)'!H5</f>
        <v>78083900</v>
      </c>
      <c r="H2" s="174">
        <f>'Mansion 835 (Sale)'!I5</f>
        <v>89796485</v>
      </c>
      <c r="I2" s="86"/>
      <c r="J2" s="86"/>
      <c r="K2" s="86"/>
      <c r="L2" s="86"/>
      <c r="M2" s="86"/>
    </row>
    <row r="3" spans="1:13" s="37" customFormat="1" ht="35.25" customHeight="1" x14ac:dyDescent="0.25">
      <c r="A3" s="87">
        <v>2</v>
      </c>
      <c r="B3" s="87" t="s">
        <v>46</v>
      </c>
      <c r="C3" s="29" t="s">
        <v>49</v>
      </c>
      <c r="D3" s="87">
        <f>13+7</f>
        <v>20</v>
      </c>
      <c r="E3" s="19">
        <v>11916</v>
      </c>
      <c r="F3" s="177">
        <v>13108</v>
      </c>
      <c r="G3" s="174">
        <f>'Mansion 835 (Sale)'!H29</f>
        <v>631584600</v>
      </c>
      <c r="H3" s="174">
        <f>'Mansion 835 (Sale)'!I29</f>
        <v>726322292</v>
      </c>
      <c r="I3" s="86"/>
      <c r="J3" s="86"/>
      <c r="K3" s="86"/>
      <c r="L3" s="86"/>
      <c r="M3" s="86"/>
    </row>
    <row r="4" spans="1:13" s="37" customFormat="1" ht="18" customHeight="1" x14ac:dyDescent="0.25">
      <c r="A4" s="121" t="s">
        <v>12</v>
      </c>
      <c r="B4" s="122"/>
      <c r="C4" s="123"/>
      <c r="D4" s="85">
        <f>SUM(D2:D3)</f>
        <v>22</v>
      </c>
      <c r="E4" s="173">
        <f>SUM(E2:E3)</f>
        <v>13409</v>
      </c>
      <c r="F4" s="173">
        <f>SUM(F2:F3)</f>
        <v>14750</v>
      </c>
      <c r="G4" s="155">
        <f>SUM(G2:G3)</f>
        <v>709668500</v>
      </c>
      <c r="H4" s="155">
        <f>SUM(H2:H3)</f>
        <v>816118777</v>
      </c>
      <c r="I4" s="86"/>
      <c r="J4" s="86"/>
      <c r="K4" s="86"/>
      <c r="L4" s="86"/>
      <c r="M4" s="86"/>
    </row>
    <row r="5" spans="1:13" s="37" customFormat="1" ht="39.75" customHeight="1" x14ac:dyDescent="0.25">
      <c r="A5" s="87">
        <v>3</v>
      </c>
      <c r="B5" s="87" t="s">
        <v>45</v>
      </c>
      <c r="C5" s="29" t="s">
        <v>51</v>
      </c>
      <c r="D5" s="87">
        <v>21</v>
      </c>
      <c r="E5" s="19">
        <v>13670</v>
      </c>
      <c r="F5" s="177">
        <v>15037</v>
      </c>
      <c r="G5" s="174">
        <v>0</v>
      </c>
      <c r="H5" s="174">
        <v>0</v>
      </c>
      <c r="I5" s="86"/>
      <c r="J5" s="86"/>
      <c r="K5" s="86"/>
      <c r="L5" s="86"/>
      <c r="M5" s="86"/>
    </row>
    <row r="6" spans="1:13" s="37" customFormat="1" ht="32.25" customHeight="1" x14ac:dyDescent="0.25">
      <c r="A6" s="87">
        <v>4</v>
      </c>
      <c r="B6" s="87" t="s">
        <v>47</v>
      </c>
      <c r="C6" s="29" t="s">
        <v>50</v>
      </c>
      <c r="D6" s="87">
        <v>7</v>
      </c>
      <c r="E6" s="19">
        <v>2751</v>
      </c>
      <c r="F6" s="177">
        <v>3026</v>
      </c>
      <c r="G6" s="175">
        <v>0</v>
      </c>
      <c r="H6" s="175">
        <v>0</v>
      </c>
      <c r="I6" s="86"/>
      <c r="J6" s="86"/>
      <c r="K6" s="86"/>
      <c r="L6" s="86"/>
      <c r="M6" s="86"/>
    </row>
    <row r="7" spans="1:13" s="37" customFormat="1" ht="24.75" customHeight="1" x14ac:dyDescent="0.25">
      <c r="A7" s="124" t="s">
        <v>12</v>
      </c>
      <c r="B7" s="124"/>
      <c r="C7" s="124"/>
      <c r="D7" s="88">
        <f>SUM(D5:D6)</f>
        <v>28</v>
      </c>
      <c r="E7" s="173">
        <f t="shared" ref="E7:F7" si="0">SUM(E5:E6)</f>
        <v>16421</v>
      </c>
      <c r="F7" s="173">
        <f t="shared" si="0"/>
        <v>18063</v>
      </c>
      <c r="G7" s="176">
        <v>0</v>
      </c>
      <c r="H7" s="176">
        <v>0</v>
      </c>
      <c r="I7" s="86"/>
      <c r="J7" s="89"/>
      <c r="K7" s="86"/>
      <c r="L7" s="90"/>
      <c r="M7" s="86"/>
    </row>
    <row r="8" spans="1:13" s="37" customFormat="1" ht="18" x14ac:dyDescent="0.25">
      <c r="A8" s="179" t="s">
        <v>64</v>
      </c>
      <c r="B8" s="179"/>
      <c r="C8" s="179"/>
      <c r="D8" s="180">
        <f>D4+D7</f>
        <v>50</v>
      </c>
      <c r="E8" s="180">
        <f>E4+E7</f>
        <v>29830</v>
      </c>
      <c r="F8" s="181">
        <f>F4+F7</f>
        <v>32813</v>
      </c>
      <c r="G8" s="182">
        <f>G4+G7</f>
        <v>709668500</v>
      </c>
      <c r="H8" s="182">
        <f>H4+H7</f>
        <v>816118777</v>
      </c>
      <c r="I8" s="86"/>
      <c r="J8" s="91"/>
      <c r="K8" s="86"/>
      <c r="L8" s="86"/>
      <c r="M8" s="86"/>
    </row>
    <row r="9" spans="1:13" s="37" customFormat="1" x14ac:dyDescent="0.25">
      <c r="G9" s="86"/>
      <c r="H9" s="86"/>
      <c r="I9" s="86"/>
      <c r="J9" s="86"/>
      <c r="K9" s="86"/>
      <c r="L9" s="86"/>
      <c r="M9" s="86"/>
    </row>
    <row r="10" spans="1:13" s="37" customFormat="1" x14ac:dyDescent="0.25">
      <c r="C10" s="21"/>
      <c r="E10" s="22"/>
      <c r="F10" s="22"/>
      <c r="G10" s="23"/>
      <c r="H10" s="23"/>
      <c r="I10" s="86"/>
      <c r="J10" s="92"/>
      <c r="K10" s="86"/>
      <c r="L10" s="86"/>
      <c r="M10" s="86"/>
    </row>
    <row r="11" spans="1:13" s="86" customFormat="1" x14ac:dyDescent="0.25">
      <c r="A11" s="38"/>
      <c r="B11" s="38"/>
      <c r="C11" s="35"/>
      <c r="D11" s="38"/>
      <c r="E11" s="36"/>
      <c r="F11" s="36"/>
      <c r="G11" s="26"/>
      <c r="H11" s="26"/>
      <c r="J11" s="92"/>
    </row>
    <row r="12" spans="1:13" s="37" customFormat="1" x14ac:dyDescent="0.25">
      <c r="A12" s="53"/>
      <c r="B12" s="53"/>
      <c r="C12" s="53"/>
      <c r="D12" s="93"/>
      <c r="E12" s="27"/>
      <c r="F12" s="27"/>
      <c r="G12" s="28"/>
      <c r="H12" s="28"/>
      <c r="I12" s="178">
        <f>F8*3500</f>
        <v>114845500</v>
      </c>
      <c r="J12" s="89"/>
      <c r="K12" s="86"/>
      <c r="L12" s="86"/>
      <c r="M12" s="86"/>
    </row>
    <row r="13" spans="1:13" s="37" customFormat="1" x14ac:dyDescent="0.25">
      <c r="A13" s="86"/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</row>
    <row r="14" spans="1:13" s="37" customFormat="1" x14ac:dyDescent="0.25">
      <c r="G14" s="86"/>
      <c r="H14" s="86"/>
      <c r="I14" s="86"/>
      <c r="J14" s="86"/>
    </row>
    <row r="15" spans="1:13" s="37" customFormat="1" x14ac:dyDescent="0.25">
      <c r="C15" s="21"/>
      <c r="E15" s="22"/>
      <c r="F15" s="22"/>
      <c r="G15" s="23"/>
      <c r="H15" s="23"/>
      <c r="I15" s="86"/>
      <c r="J15" s="94"/>
    </row>
    <row r="16" spans="1:13" s="86" customFormat="1" x14ac:dyDescent="0.25">
      <c r="C16" s="24"/>
      <c r="E16" s="25"/>
      <c r="F16" s="25"/>
      <c r="G16" s="26"/>
      <c r="H16" s="26"/>
      <c r="J16" s="94"/>
    </row>
    <row r="17" spans="1:10" s="37" customFormat="1" x14ac:dyDescent="0.25">
      <c r="A17" s="53"/>
      <c r="B17" s="53"/>
      <c r="C17" s="53"/>
      <c r="D17" s="93"/>
      <c r="E17" s="27"/>
      <c r="F17" s="27"/>
      <c r="G17" s="28"/>
      <c r="H17" s="28"/>
      <c r="I17" s="86"/>
      <c r="J17" s="95"/>
    </row>
  </sheetData>
  <mergeCells count="3">
    <mergeCell ref="A7:C7"/>
    <mergeCell ref="A4:C4"/>
    <mergeCell ref="A8:C8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398FBA-0B15-44AF-A107-08E97B586124}">
  <dimension ref="B3:AF167"/>
  <sheetViews>
    <sheetView zoomScaleNormal="100" workbookViewId="0">
      <selection activeCell="F33" sqref="F33:K42"/>
    </sheetView>
  </sheetViews>
  <sheetFormatPr defaultRowHeight="16.5" x14ac:dyDescent="0.25"/>
  <cols>
    <col min="1" max="4" width="9.140625" style="37"/>
    <col min="5" max="5" width="11" style="37" customWidth="1"/>
    <col min="6" max="6" width="5.85546875" style="37" bestFit="1" customWidth="1"/>
    <col min="7" max="8" width="9.140625" style="37"/>
    <col min="9" max="9" width="9.5703125" style="37" bestFit="1" customWidth="1"/>
    <col min="10" max="26" width="9.140625" style="37"/>
    <col min="27" max="27" width="9.5703125" style="37" bestFit="1" customWidth="1"/>
    <col min="28" max="16384" width="9.140625" style="37"/>
  </cols>
  <sheetData>
    <row r="3" spans="2:32" ht="18" x14ac:dyDescent="0.25">
      <c r="B3" s="54"/>
    </row>
    <row r="5" spans="2:32" x14ac:dyDescent="0.25">
      <c r="N5" s="55"/>
      <c r="O5" s="55"/>
      <c r="P5" s="55"/>
      <c r="Q5" s="55"/>
      <c r="R5" s="55"/>
    </row>
    <row r="6" spans="2:32" x14ac:dyDescent="0.25">
      <c r="N6" s="56"/>
      <c r="O6" s="56"/>
      <c r="P6" s="56"/>
      <c r="Q6" s="57"/>
      <c r="R6" s="56"/>
    </row>
    <row r="7" spans="2:32" x14ac:dyDescent="0.25">
      <c r="N7" s="56"/>
      <c r="O7" s="56"/>
      <c r="P7" s="56"/>
      <c r="Q7" s="57"/>
      <c r="R7" s="56"/>
    </row>
    <row r="8" spans="2:32" x14ac:dyDescent="0.25">
      <c r="N8" s="56"/>
      <c r="O8" s="56"/>
      <c r="P8" s="56"/>
      <c r="Q8" s="57"/>
      <c r="R8" s="56"/>
      <c r="X8" s="55"/>
      <c r="Y8" s="55"/>
      <c r="Z8" s="55"/>
      <c r="AA8" s="55"/>
      <c r="AB8" s="55"/>
    </row>
    <row r="9" spans="2:32" x14ac:dyDescent="0.25">
      <c r="N9" s="56"/>
      <c r="O9" s="56"/>
      <c r="P9" s="56"/>
      <c r="Q9" s="57"/>
      <c r="R9" s="56"/>
      <c r="X9" s="56"/>
      <c r="Y9" s="56"/>
      <c r="Z9" s="56"/>
      <c r="AA9" s="56"/>
      <c r="AB9" s="56"/>
    </row>
    <row r="10" spans="2:32" x14ac:dyDescent="0.25">
      <c r="N10" s="56"/>
      <c r="O10" s="56"/>
      <c r="P10" s="56"/>
      <c r="Q10" s="57"/>
      <c r="R10" s="56"/>
      <c r="X10" s="56"/>
      <c r="Y10" s="56"/>
      <c r="Z10" s="56"/>
      <c r="AA10" s="56"/>
      <c r="AB10" s="56"/>
    </row>
    <row r="11" spans="2:32" x14ac:dyDescent="0.25">
      <c r="N11" s="56"/>
      <c r="O11" s="56"/>
      <c r="P11" s="56"/>
      <c r="Q11" s="57"/>
      <c r="R11" s="56"/>
      <c r="X11" s="56"/>
      <c r="Y11" s="56"/>
      <c r="Z11" s="56"/>
      <c r="AA11" s="56"/>
      <c r="AB11" s="56"/>
      <c r="AC11" s="56"/>
      <c r="AD11" s="56"/>
      <c r="AE11" s="56"/>
      <c r="AF11" s="56"/>
    </row>
    <row r="12" spans="2:32" x14ac:dyDescent="0.25">
      <c r="N12" s="56"/>
      <c r="O12" s="56"/>
      <c r="P12" s="56"/>
      <c r="Q12" s="57"/>
      <c r="R12" s="56"/>
      <c r="X12" s="56"/>
      <c r="Y12" s="56"/>
      <c r="Z12" s="56"/>
      <c r="AA12" s="57"/>
      <c r="AB12" s="56"/>
      <c r="AC12" s="56"/>
      <c r="AD12" s="56"/>
      <c r="AE12" s="56"/>
      <c r="AF12" s="56"/>
    </row>
    <row r="13" spans="2:32" x14ac:dyDescent="0.25">
      <c r="N13" s="56"/>
      <c r="O13" s="56"/>
      <c r="P13" s="56"/>
      <c r="Q13" s="57"/>
      <c r="R13" s="56"/>
      <c r="X13" s="56"/>
      <c r="Y13" s="56"/>
      <c r="Z13" s="56"/>
      <c r="AA13" s="57"/>
      <c r="AB13" s="56"/>
      <c r="AC13" s="56"/>
      <c r="AD13" s="56"/>
      <c r="AE13" s="56"/>
      <c r="AF13" s="56"/>
    </row>
    <row r="14" spans="2:32" x14ac:dyDescent="0.25">
      <c r="N14" s="56"/>
      <c r="O14" s="56"/>
      <c r="P14" s="56"/>
      <c r="Q14" s="57"/>
      <c r="R14" s="56"/>
      <c r="X14" s="56"/>
      <c r="Y14" s="56"/>
      <c r="Z14" s="56"/>
      <c r="AA14" s="57"/>
      <c r="AB14" s="56"/>
      <c r="AC14" s="56"/>
      <c r="AD14" s="56"/>
      <c r="AE14" s="57"/>
      <c r="AF14" s="56"/>
    </row>
    <row r="15" spans="2:32" x14ac:dyDescent="0.25">
      <c r="N15" s="56"/>
      <c r="O15" s="56"/>
      <c r="P15" s="56"/>
      <c r="Q15" s="57"/>
      <c r="R15" s="56"/>
      <c r="X15" s="56"/>
      <c r="Y15" s="56"/>
      <c r="Z15" s="56"/>
      <c r="AA15" s="57"/>
      <c r="AB15" s="56"/>
      <c r="AC15" s="56"/>
      <c r="AD15" s="56"/>
      <c r="AE15" s="57"/>
      <c r="AF15" s="56"/>
    </row>
    <row r="16" spans="2:32" x14ac:dyDescent="0.25">
      <c r="N16" s="56"/>
      <c r="O16" s="56"/>
      <c r="P16" s="56"/>
      <c r="Q16" s="57"/>
      <c r="R16" s="56"/>
      <c r="X16" s="56"/>
      <c r="Y16" s="56"/>
      <c r="Z16" s="56"/>
      <c r="AA16" s="56"/>
      <c r="AB16" s="58"/>
      <c r="AC16" s="56"/>
      <c r="AD16" s="56"/>
      <c r="AE16" s="57"/>
      <c r="AF16" s="56"/>
    </row>
    <row r="17" spans="2:32" x14ac:dyDescent="0.25">
      <c r="N17" s="56"/>
      <c r="O17" s="56"/>
      <c r="P17" s="56"/>
      <c r="Q17" s="57"/>
      <c r="R17" s="56"/>
      <c r="X17" s="56"/>
      <c r="Y17" s="56"/>
      <c r="Z17" s="56"/>
      <c r="AA17" s="56"/>
      <c r="AB17" s="56"/>
      <c r="AC17" s="56"/>
      <c r="AD17" s="56"/>
      <c r="AE17" s="57"/>
      <c r="AF17" s="56"/>
    </row>
    <row r="18" spans="2:32" x14ac:dyDescent="0.25">
      <c r="R18" s="59"/>
      <c r="AB18" s="56"/>
      <c r="AC18" s="56"/>
      <c r="AD18" s="56"/>
      <c r="AE18" s="57"/>
      <c r="AF18" s="56"/>
    </row>
    <row r="19" spans="2:32" x14ac:dyDescent="0.25">
      <c r="AB19" s="56"/>
      <c r="AC19" s="56"/>
      <c r="AD19" s="56"/>
      <c r="AE19" s="57"/>
      <c r="AF19" s="56"/>
    </row>
    <row r="20" spans="2:32" x14ac:dyDescent="0.25">
      <c r="E20" s="55"/>
      <c r="F20" s="55"/>
      <c r="G20" s="55"/>
      <c r="H20" s="55"/>
      <c r="I20" s="55"/>
      <c r="AB20" s="56"/>
      <c r="AC20" s="56"/>
      <c r="AD20" s="56"/>
      <c r="AE20" s="57"/>
      <c r="AF20" s="56"/>
    </row>
    <row r="21" spans="2:32" x14ac:dyDescent="0.25">
      <c r="E21" s="56"/>
      <c r="F21" s="56"/>
      <c r="G21" s="56"/>
      <c r="I21" s="56"/>
      <c r="AB21" s="56"/>
      <c r="AC21" s="56"/>
      <c r="AD21" s="56"/>
      <c r="AE21" s="57"/>
      <c r="AF21" s="56"/>
    </row>
    <row r="22" spans="2:32" x14ac:dyDescent="0.25">
      <c r="E22" s="56"/>
      <c r="F22" s="56"/>
      <c r="G22" s="56"/>
      <c r="I22" s="56"/>
      <c r="AF22" s="59"/>
    </row>
    <row r="23" spans="2:32" x14ac:dyDescent="0.25">
      <c r="E23" s="56"/>
      <c r="F23" s="56"/>
      <c r="G23" s="56"/>
      <c r="I23" s="56"/>
    </row>
    <row r="24" spans="2:32" x14ac:dyDescent="0.25">
      <c r="I24" s="59"/>
    </row>
    <row r="26" spans="2:32" ht="18" x14ac:dyDescent="0.25">
      <c r="B26" s="54"/>
    </row>
    <row r="28" spans="2:32" x14ac:dyDescent="0.25">
      <c r="D28" s="56"/>
      <c r="E28" s="56"/>
      <c r="F28" s="56"/>
      <c r="G28" s="60"/>
      <c r="H28" s="56"/>
      <c r="AB28" s="56"/>
      <c r="AC28" s="56"/>
      <c r="AD28" s="56"/>
      <c r="AE28" s="56"/>
      <c r="AF28" s="56"/>
    </row>
    <row r="29" spans="2:32" x14ac:dyDescent="0.25">
      <c r="D29" s="56"/>
      <c r="E29" s="56"/>
      <c r="F29" s="56"/>
      <c r="G29" s="60"/>
      <c r="H29" s="56"/>
      <c r="AB29" s="56"/>
      <c r="AC29" s="56"/>
      <c r="AD29" s="56"/>
      <c r="AE29" s="56"/>
      <c r="AF29" s="56"/>
    </row>
    <row r="30" spans="2:32" x14ac:dyDescent="0.25">
      <c r="D30" s="56"/>
      <c r="E30" s="56"/>
      <c r="F30" s="56"/>
      <c r="G30" s="60"/>
      <c r="H30" s="56"/>
      <c r="AB30" s="56"/>
      <c r="AC30" s="56"/>
      <c r="AD30" s="56"/>
      <c r="AE30" s="56"/>
      <c r="AF30" s="56"/>
    </row>
    <row r="31" spans="2:32" x14ac:dyDescent="0.25">
      <c r="D31" s="56"/>
      <c r="E31" s="56"/>
      <c r="F31" s="56"/>
      <c r="G31" s="60"/>
      <c r="H31" s="56"/>
    </row>
    <row r="32" spans="2:32" x14ac:dyDescent="0.25">
      <c r="D32" s="56"/>
      <c r="E32" s="56"/>
      <c r="F32" s="56"/>
      <c r="G32" s="60"/>
      <c r="H32" s="56"/>
      <c r="X32" s="55"/>
      <c r="Y32" s="55"/>
      <c r="Z32" s="55"/>
      <c r="AA32" s="55"/>
      <c r="AB32" s="55"/>
    </row>
    <row r="33" spans="4:28" x14ac:dyDescent="0.25">
      <c r="D33" s="56"/>
      <c r="E33" s="56"/>
      <c r="F33" s="56"/>
      <c r="G33" s="56"/>
      <c r="H33" s="56"/>
      <c r="I33" s="57"/>
      <c r="J33" s="56"/>
      <c r="X33" s="61"/>
      <c r="Y33" s="61"/>
      <c r="Z33" s="61"/>
      <c r="AA33" s="22"/>
      <c r="AB33" s="61"/>
    </row>
    <row r="34" spans="4:28" x14ac:dyDescent="0.25">
      <c r="D34" s="56"/>
      <c r="E34" s="56"/>
      <c r="F34" s="56"/>
      <c r="G34" s="56"/>
      <c r="H34" s="56"/>
      <c r="I34" s="57"/>
      <c r="J34" s="56"/>
      <c r="K34" s="65"/>
      <c r="X34" s="61"/>
      <c r="Y34" s="61"/>
      <c r="Z34" s="61"/>
      <c r="AA34" s="22"/>
      <c r="AB34" s="61"/>
    </row>
    <row r="35" spans="4:28" x14ac:dyDescent="0.25">
      <c r="D35" s="56"/>
      <c r="E35" s="56"/>
      <c r="F35" s="56"/>
      <c r="G35" s="56"/>
      <c r="H35" s="56"/>
      <c r="I35" s="57"/>
      <c r="J35" s="56"/>
      <c r="K35" s="65"/>
      <c r="X35" s="61"/>
      <c r="Y35" s="61"/>
      <c r="Z35" s="61"/>
      <c r="AA35" s="22"/>
      <c r="AB35" s="61"/>
    </row>
    <row r="36" spans="4:28" ht="23.25" customHeight="1" x14ac:dyDescent="0.25">
      <c r="F36" s="56"/>
      <c r="G36" s="56"/>
      <c r="H36" s="56"/>
      <c r="I36" s="57"/>
      <c r="J36" s="56"/>
    </row>
    <row r="37" spans="4:28" ht="20.25" customHeight="1" x14ac:dyDescent="0.25">
      <c r="F37" s="56"/>
      <c r="G37" s="56"/>
      <c r="H37" s="56"/>
      <c r="I37" s="57"/>
      <c r="J37" s="56"/>
    </row>
    <row r="38" spans="4:28" x14ac:dyDescent="0.25">
      <c r="F38" s="56"/>
      <c r="G38" s="56"/>
      <c r="H38" s="56"/>
      <c r="I38" s="57"/>
      <c r="J38" s="56"/>
    </row>
    <row r="39" spans="4:28" x14ac:dyDescent="0.25">
      <c r="F39" s="56"/>
      <c r="G39" s="56"/>
      <c r="H39" s="56"/>
      <c r="I39" s="57"/>
      <c r="J39" s="56"/>
      <c r="X39" s="55"/>
      <c r="Y39" s="55"/>
      <c r="Z39" s="55"/>
      <c r="AA39" s="55"/>
      <c r="AB39" s="55"/>
    </row>
    <row r="40" spans="4:28" x14ac:dyDescent="0.25">
      <c r="J40" s="59"/>
      <c r="X40" s="56"/>
      <c r="Y40" s="56"/>
      <c r="Z40" s="56"/>
      <c r="AA40" s="57"/>
      <c r="AB40" s="56"/>
    </row>
    <row r="41" spans="4:28" x14ac:dyDescent="0.25">
      <c r="F41" s="56"/>
      <c r="G41" s="56"/>
      <c r="H41" s="56"/>
      <c r="I41" s="57"/>
      <c r="J41" s="56"/>
      <c r="X41" s="56"/>
      <c r="Y41" s="56"/>
      <c r="Z41" s="56"/>
      <c r="AA41" s="57"/>
      <c r="AB41" s="56"/>
    </row>
    <row r="42" spans="4:28" x14ac:dyDescent="0.25">
      <c r="F42" s="56"/>
      <c r="G42" s="56"/>
      <c r="H42" s="56"/>
      <c r="I42" s="57"/>
      <c r="J42" s="56"/>
      <c r="K42" s="55"/>
      <c r="X42" s="56"/>
      <c r="Y42" s="56"/>
      <c r="Z42" s="56"/>
      <c r="AA42" s="57"/>
      <c r="AB42" s="56"/>
    </row>
    <row r="43" spans="4:28" x14ac:dyDescent="0.25">
      <c r="F43" s="56"/>
      <c r="G43" s="56"/>
      <c r="H43" s="56"/>
      <c r="I43" s="57"/>
      <c r="J43" s="56"/>
      <c r="X43" s="56"/>
      <c r="Y43" s="56"/>
      <c r="Z43" s="56"/>
      <c r="AA43" s="57"/>
      <c r="AB43" s="56"/>
    </row>
    <row r="44" spans="4:28" x14ac:dyDescent="0.25">
      <c r="F44" s="56"/>
      <c r="G44" s="56"/>
      <c r="H44" s="56"/>
      <c r="I44" s="57"/>
      <c r="J44" s="56"/>
    </row>
    <row r="45" spans="4:28" x14ac:dyDescent="0.25">
      <c r="F45" s="56"/>
      <c r="G45" s="56"/>
      <c r="H45" s="56"/>
      <c r="I45" s="57"/>
      <c r="J45" s="56"/>
    </row>
    <row r="46" spans="4:28" x14ac:dyDescent="0.25">
      <c r="F46" s="56"/>
      <c r="G46" s="56"/>
      <c r="H46" s="56"/>
      <c r="I46" s="57"/>
      <c r="J46" s="56"/>
    </row>
    <row r="47" spans="4:28" x14ac:dyDescent="0.25">
      <c r="F47" s="56"/>
      <c r="G47" s="56"/>
      <c r="H47" s="56"/>
      <c r="I47" s="57"/>
      <c r="J47" s="56"/>
    </row>
    <row r="48" spans="4:28" x14ac:dyDescent="0.25">
      <c r="F48" s="56"/>
      <c r="G48" s="56"/>
      <c r="H48" s="56"/>
      <c r="I48" s="57"/>
      <c r="J48" s="56"/>
    </row>
    <row r="49" spans="5:11" x14ac:dyDescent="0.25">
      <c r="F49" s="56"/>
      <c r="G49" s="56"/>
      <c r="H49" s="56"/>
      <c r="I49" s="57"/>
      <c r="J49" s="56"/>
    </row>
    <row r="50" spans="5:11" x14ac:dyDescent="0.25">
      <c r="J50" s="59"/>
    </row>
    <row r="54" spans="5:11" x14ac:dyDescent="0.25">
      <c r="E54" s="66"/>
      <c r="F54" s="62"/>
      <c r="G54" s="63"/>
      <c r="H54" s="62"/>
      <c r="I54" s="64"/>
      <c r="J54" s="64"/>
      <c r="K54" s="64"/>
    </row>
    <row r="55" spans="5:11" x14ac:dyDescent="0.25">
      <c r="F55" s="67"/>
      <c r="G55" s="67"/>
      <c r="H55" s="67"/>
      <c r="I55" s="57"/>
      <c r="J55" s="67"/>
      <c r="K55" s="67"/>
    </row>
    <row r="56" spans="5:11" x14ac:dyDescent="0.25">
      <c r="F56" s="67"/>
      <c r="G56" s="67"/>
      <c r="H56" s="67"/>
      <c r="I56" s="57"/>
      <c r="J56" s="67"/>
      <c r="K56" s="67"/>
    </row>
    <row r="57" spans="5:11" x14ac:dyDescent="0.25">
      <c r="F57" s="67"/>
      <c r="G57" s="67"/>
      <c r="H57" s="67"/>
      <c r="I57" s="57"/>
      <c r="J57" s="67"/>
      <c r="K57" s="67"/>
    </row>
    <row r="58" spans="5:11" x14ac:dyDescent="0.25">
      <c r="F58" s="125"/>
      <c r="G58" s="125"/>
      <c r="H58" s="125"/>
      <c r="I58" s="125"/>
      <c r="J58" s="125"/>
      <c r="K58" s="59"/>
    </row>
    <row r="73" spans="4:11" x14ac:dyDescent="0.25">
      <c r="D73" s="80"/>
      <c r="E73" s="80"/>
      <c r="F73" s="80"/>
      <c r="G73" s="80"/>
      <c r="H73" s="80"/>
    </row>
    <row r="74" spans="4:11" x14ac:dyDescent="0.25">
      <c r="D74" s="81"/>
      <c r="E74" s="81"/>
      <c r="F74" s="81"/>
      <c r="G74" s="57"/>
      <c r="H74" s="81"/>
    </row>
    <row r="75" spans="4:11" x14ac:dyDescent="0.25">
      <c r="D75" s="81"/>
      <c r="E75" s="81"/>
      <c r="F75" s="81"/>
      <c r="G75" s="57"/>
      <c r="H75" s="81"/>
    </row>
    <row r="76" spans="4:11" x14ac:dyDescent="0.25">
      <c r="D76" s="81"/>
      <c r="E76" s="81"/>
      <c r="F76" s="81"/>
      <c r="G76" s="57"/>
      <c r="H76" s="81"/>
    </row>
    <row r="77" spans="4:11" x14ac:dyDescent="0.25">
      <c r="D77" s="81"/>
      <c r="E77" s="81"/>
      <c r="F77" s="81"/>
      <c r="G77" s="57"/>
      <c r="H77" s="81"/>
    </row>
    <row r="78" spans="4:11" x14ac:dyDescent="0.25">
      <c r="D78" s="81"/>
      <c r="E78" s="81"/>
      <c r="F78" s="81"/>
      <c r="G78" s="57"/>
      <c r="H78" s="81"/>
    </row>
    <row r="79" spans="4:11" x14ac:dyDescent="0.25">
      <c r="D79" s="81"/>
      <c r="E79" s="81"/>
      <c r="F79" s="81"/>
      <c r="G79" s="57"/>
      <c r="H79" s="81"/>
    </row>
    <row r="80" spans="4:11" x14ac:dyDescent="0.25">
      <c r="F80" s="67"/>
      <c r="G80" s="67"/>
      <c r="H80" s="82"/>
      <c r="I80" s="57"/>
      <c r="J80" s="67"/>
      <c r="K80" s="67"/>
    </row>
    <row r="81" spans="6:11" x14ac:dyDescent="0.25">
      <c r="F81" s="67"/>
      <c r="G81" s="67"/>
      <c r="H81" s="67"/>
      <c r="I81" s="57"/>
      <c r="J81" s="67"/>
      <c r="K81" s="67"/>
    </row>
    <row r="82" spans="6:11" x14ac:dyDescent="0.25">
      <c r="F82" s="67"/>
      <c r="G82" s="67"/>
      <c r="H82" s="67"/>
      <c r="I82" s="57"/>
      <c r="J82" s="67"/>
      <c r="K82" s="67"/>
    </row>
    <row r="83" spans="6:11" x14ac:dyDescent="0.25">
      <c r="F83" s="67"/>
      <c r="G83" s="67"/>
      <c r="H83" s="67"/>
      <c r="I83" s="57"/>
      <c r="J83" s="67"/>
      <c r="K83" s="67"/>
    </row>
    <row r="84" spans="6:11" x14ac:dyDescent="0.25">
      <c r="F84" s="125"/>
      <c r="G84" s="125"/>
      <c r="H84" s="125"/>
      <c r="I84" s="125"/>
      <c r="J84" s="125"/>
      <c r="K84" s="59"/>
    </row>
    <row r="102" spans="6:24" x14ac:dyDescent="0.25">
      <c r="F102" s="62"/>
      <c r="G102" s="63"/>
      <c r="H102" s="62"/>
      <c r="I102" s="64"/>
      <c r="J102" s="64"/>
      <c r="K102" s="64"/>
    </row>
    <row r="103" spans="6:24" x14ac:dyDescent="0.25">
      <c r="F103" s="67"/>
      <c r="G103" s="67"/>
      <c r="H103" s="67"/>
      <c r="I103" s="57"/>
      <c r="J103" s="67"/>
      <c r="K103" s="67"/>
    </row>
    <row r="104" spans="6:24" x14ac:dyDescent="0.25">
      <c r="F104" s="67"/>
      <c r="G104" s="67"/>
      <c r="H104" s="67"/>
      <c r="I104" s="57"/>
      <c r="J104" s="67"/>
      <c r="K104" s="67"/>
    </row>
    <row r="105" spans="6:24" x14ac:dyDescent="0.25">
      <c r="F105" s="67"/>
      <c r="G105" s="67"/>
      <c r="H105" s="67"/>
      <c r="I105" s="57"/>
      <c r="J105" s="67"/>
      <c r="K105" s="67"/>
    </row>
    <row r="106" spans="6:24" x14ac:dyDescent="0.25">
      <c r="F106" s="67"/>
      <c r="G106" s="67"/>
      <c r="H106" s="67"/>
      <c r="I106" s="57"/>
      <c r="J106" s="67"/>
      <c r="K106" s="67"/>
    </row>
    <row r="107" spans="6:24" x14ac:dyDescent="0.25">
      <c r="F107" s="67"/>
      <c r="G107" s="67"/>
      <c r="H107" s="67"/>
      <c r="I107" s="57"/>
      <c r="J107" s="67"/>
      <c r="K107" s="67"/>
      <c r="X107" s="59"/>
    </row>
    <row r="108" spans="6:24" x14ac:dyDescent="0.25">
      <c r="F108" s="125"/>
      <c r="G108" s="125"/>
      <c r="H108" s="125"/>
      <c r="I108" s="125"/>
      <c r="J108" s="125"/>
      <c r="K108" s="59"/>
    </row>
    <row r="123" spans="6:11" x14ac:dyDescent="0.25">
      <c r="F123" s="62"/>
      <c r="G123" s="63"/>
      <c r="H123" s="62"/>
      <c r="I123" s="64"/>
      <c r="J123" s="64"/>
      <c r="K123" s="64"/>
    </row>
    <row r="124" spans="6:11" x14ac:dyDescent="0.25">
      <c r="F124" s="67"/>
      <c r="G124" s="67"/>
      <c r="H124" s="67"/>
      <c r="I124" s="57"/>
      <c r="J124" s="67"/>
      <c r="K124" s="67"/>
    </row>
    <row r="125" spans="6:11" x14ac:dyDescent="0.25">
      <c r="F125" s="67"/>
      <c r="G125" s="67"/>
      <c r="H125" s="67"/>
      <c r="I125" s="57"/>
      <c r="J125" s="67"/>
      <c r="K125" s="67"/>
    </row>
    <row r="126" spans="6:11" x14ac:dyDescent="0.25">
      <c r="F126" s="67"/>
      <c r="G126" s="67"/>
      <c r="H126" s="67"/>
      <c r="I126" s="57"/>
      <c r="J126" s="67"/>
      <c r="K126" s="67"/>
    </row>
    <row r="127" spans="6:11" x14ac:dyDescent="0.25">
      <c r="F127" s="125"/>
      <c r="G127" s="125"/>
      <c r="H127" s="125"/>
      <c r="I127" s="125"/>
      <c r="J127" s="125"/>
      <c r="K127" s="59"/>
    </row>
    <row r="159" spans="6:11" x14ac:dyDescent="0.25">
      <c r="F159" s="62"/>
      <c r="G159" s="63"/>
      <c r="H159" s="62"/>
      <c r="I159" s="64"/>
      <c r="J159" s="64"/>
      <c r="K159" s="64"/>
    </row>
    <row r="160" spans="6:11" x14ac:dyDescent="0.25">
      <c r="F160" s="67"/>
      <c r="G160" s="67"/>
      <c r="H160" s="67"/>
      <c r="I160" s="57"/>
      <c r="J160" s="67"/>
      <c r="K160" s="67"/>
    </row>
    <row r="161" spans="6:11" x14ac:dyDescent="0.25">
      <c r="F161" s="67"/>
      <c r="G161" s="67"/>
      <c r="H161" s="67"/>
      <c r="I161" s="57"/>
      <c r="J161" s="67"/>
      <c r="K161" s="67"/>
    </row>
    <row r="162" spans="6:11" x14ac:dyDescent="0.25">
      <c r="F162" s="67"/>
      <c r="G162" s="67"/>
      <c r="H162" s="67"/>
      <c r="I162" s="57"/>
      <c r="J162" s="67"/>
      <c r="K162" s="67"/>
    </row>
    <row r="163" spans="6:11" x14ac:dyDescent="0.25">
      <c r="F163" s="67"/>
      <c r="G163" s="67"/>
      <c r="H163" s="67"/>
      <c r="I163" s="57"/>
      <c r="J163" s="67"/>
      <c r="K163" s="67"/>
    </row>
    <row r="164" spans="6:11" x14ac:dyDescent="0.25">
      <c r="F164" s="67"/>
      <c r="G164" s="67"/>
      <c r="H164" s="67"/>
      <c r="I164" s="57"/>
      <c r="J164" s="67"/>
      <c r="K164" s="67"/>
    </row>
    <row r="165" spans="6:11" x14ac:dyDescent="0.25">
      <c r="F165" s="67"/>
      <c r="G165" s="67"/>
      <c r="H165" s="67"/>
      <c r="I165" s="57"/>
      <c r="J165" s="67"/>
      <c r="K165" s="67"/>
    </row>
    <row r="166" spans="6:11" x14ac:dyDescent="0.25">
      <c r="F166" s="67"/>
      <c r="G166" s="67"/>
      <c r="H166" s="67"/>
      <c r="I166" s="57"/>
      <c r="J166" s="67"/>
      <c r="K166" s="67"/>
    </row>
    <row r="167" spans="6:11" x14ac:dyDescent="0.25">
      <c r="F167" s="125"/>
      <c r="G167" s="125"/>
      <c r="H167" s="125"/>
      <c r="I167" s="125"/>
      <c r="J167" s="125"/>
      <c r="K167" s="59"/>
    </row>
  </sheetData>
  <mergeCells count="5">
    <mergeCell ref="F167:J167"/>
    <mergeCell ref="F58:J58"/>
    <mergeCell ref="F84:J84"/>
    <mergeCell ref="F108:J108"/>
    <mergeCell ref="F127:J127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DC114-E428-4D28-B52E-D75BEF81C0FD}">
  <dimension ref="B2:P27"/>
  <sheetViews>
    <sheetView tabSelected="1" zoomScale="115" zoomScaleNormal="115" workbookViewId="0">
      <selection activeCell="K23" sqref="K23"/>
    </sheetView>
  </sheetViews>
  <sheetFormatPr defaultRowHeight="16.5" x14ac:dyDescent="0.25"/>
  <cols>
    <col min="1" max="1" width="9.140625" style="38"/>
    <col min="2" max="2" width="5.7109375" style="38" bestFit="1" customWidth="1"/>
    <col min="3" max="3" width="9.140625" style="38"/>
    <col min="4" max="4" width="11.42578125" style="38" bestFit="1" customWidth="1"/>
    <col min="5" max="5" width="14.85546875" style="38" bestFit="1" customWidth="1"/>
    <col min="6" max="6" width="12" style="38" customWidth="1"/>
    <col min="7" max="7" width="11.28515625" style="38" bestFit="1" customWidth="1"/>
    <col min="8" max="9" width="13.85546875" style="38" bestFit="1" customWidth="1"/>
    <col min="10" max="10" width="9.85546875" style="38" bestFit="1" customWidth="1"/>
    <col min="11" max="11" width="20" style="38" customWidth="1"/>
    <col min="12" max="12" width="9.140625" style="38"/>
    <col min="13" max="13" width="14.42578125" style="38" customWidth="1"/>
    <col min="14" max="14" width="9.140625" style="38"/>
    <col min="15" max="15" width="15.5703125" style="38" customWidth="1"/>
    <col min="16" max="16" width="14.5703125" style="38" customWidth="1"/>
    <col min="17" max="16384" width="9.140625" style="38"/>
  </cols>
  <sheetData>
    <row r="2" spans="2:16" s="43" customFormat="1" x14ac:dyDescent="0.25">
      <c r="B2" s="46" t="s">
        <v>16</v>
      </c>
      <c r="C2" s="46" t="s">
        <v>18</v>
      </c>
      <c r="D2" s="46" t="s">
        <v>17</v>
      </c>
      <c r="E2" s="46" t="s">
        <v>8</v>
      </c>
      <c r="F2" s="46" t="s">
        <v>19</v>
      </c>
      <c r="G2" s="46"/>
      <c r="H2" s="46"/>
      <c r="I2" s="46" t="s">
        <v>20</v>
      </c>
      <c r="J2" s="46" t="s">
        <v>21</v>
      </c>
    </row>
    <row r="3" spans="2:16" x14ac:dyDescent="0.25">
      <c r="B3" s="47">
        <v>1202</v>
      </c>
      <c r="C3" s="47">
        <v>61.78</v>
      </c>
      <c r="D3" s="48">
        <f>C3*10.764</f>
        <v>664.99991999999997</v>
      </c>
      <c r="E3" s="49">
        <v>25142857</v>
      </c>
      <c r="F3" s="44">
        <f>E3/D3</f>
        <v>37808.81206722551</v>
      </c>
      <c r="G3" s="49">
        <v>30000</v>
      </c>
      <c r="H3" s="49">
        <v>1257500</v>
      </c>
      <c r="I3" s="44">
        <f>E3+G3+H3</f>
        <v>26430357</v>
      </c>
      <c r="J3" s="44">
        <f>I3/D3</f>
        <v>39744.902525702564</v>
      </c>
    </row>
    <row r="4" spans="2:16" x14ac:dyDescent="0.25">
      <c r="B4" s="47">
        <v>1303</v>
      </c>
      <c r="C4" s="47">
        <v>88.07</v>
      </c>
      <c r="D4" s="48">
        <f t="shared" ref="D4:D7" si="0">C4*10.764</f>
        <v>947.98547999999982</v>
      </c>
      <c r="E4" s="49">
        <v>41428571</v>
      </c>
      <c r="F4" s="44">
        <f t="shared" ref="F4:F12" si="1">E4/D4</f>
        <v>43701.693616657511</v>
      </c>
      <c r="G4" s="49">
        <v>30000</v>
      </c>
      <c r="H4" s="49">
        <v>2486000</v>
      </c>
      <c r="I4" s="44">
        <f t="shared" ref="I4:I10" si="2">E4+G4+H4</f>
        <v>43944571</v>
      </c>
      <c r="J4" s="44">
        <f t="shared" ref="J4:J10" si="3">I4/D4</f>
        <v>46355.742706101373</v>
      </c>
    </row>
    <row r="5" spans="2:16" x14ac:dyDescent="0.25">
      <c r="B5" s="47">
        <v>1603</v>
      </c>
      <c r="C5" s="47">
        <v>88.03</v>
      </c>
      <c r="D5" s="48">
        <f t="shared" si="0"/>
        <v>947.55491999999992</v>
      </c>
      <c r="E5" s="49">
        <v>32800000</v>
      </c>
      <c r="F5" s="44">
        <f t="shared" si="1"/>
        <v>34615.40783303621</v>
      </c>
      <c r="G5" s="49">
        <v>30000</v>
      </c>
      <c r="H5" s="49">
        <v>2144000</v>
      </c>
      <c r="I5" s="44">
        <f t="shared" si="2"/>
        <v>34974000</v>
      </c>
      <c r="J5" s="44">
        <f t="shared" si="3"/>
        <v>36909.733949774651</v>
      </c>
      <c r="K5" s="40"/>
      <c r="M5" s="40"/>
      <c r="O5" s="41"/>
      <c r="P5" s="42"/>
    </row>
    <row r="6" spans="2:16" x14ac:dyDescent="0.25">
      <c r="B6" s="161">
        <v>1703</v>
      </c>
      <c r="C6" s="161">
        <v>88.03</v>
      </c>
      <c r="D6" s="162">
        <f t="shared" si="0"/>
        <v>947.55491999999992</v>
      </c>
      <c r="E6" s="163">
        <v>47238095</v>
      </c>
      <c r="F6" s="164">
        <f t="shared" si="1"/>
        <v>49852.619624411855</v>
      </c>
      <c r="G6" s="49">
        <v>30000</v>
      </c>
      <c r="H6" s="49">
        <v>2834500</v>
      </c>
      <c r="I6" s="44">
        <f t="shared" si="2"/>
        <v>50102595</v>
      </c>
      <c r="J6" s="44">
        <f t="shared" si="3"/>
        <v>52875.663396903692</v>
      </c>
      <c r="K6" s="40"/>
      <c r="M6" s="40"/>
      <c r="O6" s="41"/>
      <c r="P6" s="42"/>
    </row>
    <row r="7" spans="2:16" x14ac:dyDescent="0.25">
      <c r="B7" s="47">
        <v>903</v>
      </c>
      <c r="C7" s="47">
        <v>133.76</v>
      </c>
      <c r="D7" s="48">
        <f t="shared" si="0"/>
        <v>1439.7926399999999</v>
      </c>
      <c r="E7" s="49">
        <v>62500000</v>
      </c>
      <c r="F7" s="44">
        <f t="shared" si="1"/>
        <v>43409.028677907401</v>
      </c>
      <c r="G7" s="49">
        <v>30000</v>
      </c>
      <c r="H7" s="49">
        <v>910300</v>
      </c>
      <c r="I7" s="44">
        <f t="shared" si="2"/>
        <v>63440300</v>
      </c>
      <c r="J7" s="44">
        <f t="shared" si="3"/>
        <v>44062.108832560778</v>
      </c>
      <c r="K7" s="40"/>
      <c r="M7" s="40"/>
      <c r="O7" s="41"/>
      <c r="P7" s="42"/>
    </row>
    <row r="8" spans="2:16" x14ac:dyDescent="0.25">
      <c r="B8" s="161">
        <v>3501</v>
      </c>
      <c r="C8" s="162">
        <f>D8/10.764</f>
        <v>126.99739873652918</v>
      </c>
      <c r="D8" s="162">
        <v>1367</v>
      </c>
      <c r="E8" s="163">
        <v>67881150</v>
      </c>
      <c r="F8" s="164">
        <f t="shared" si="1"/>
        <v>49657.022677395755</v>
      </c>
      <c r="G8" s="49">
        <v>30000</v>
      </c>
      <c r="H8" s="49">
        <v>4072900</v>
      </c>
      <c r="I8" s="44">
        <f t="shared" si="2"/>
        <v>71984050</v>
      </c>
      <c r="J8" s="44">
        <f t="shared" si="3"/>
        <v>52658.412582297002</v>
      </c>
      <c r="K8" s="40"/>
      <c r="M8" s="40"/>
      <c r="O8" s="41"/>
      <c r="P8" s="42"/>
    </row>
    <row r="9" spans="2:16" x14ac:dyDescent="0.25">
      <c r="B9" s="47"/>
      <c r="C9" s="47">
        <v>156.6</v>
      </c>
      <c r="D9" s="48">
        <f>C9*10.764</f>
        <v>1685.6423999999997</v>
      </c>
      <c r="E9" s="49">
        <v>77944300</v>
      </c>
      <c r="F9" s="44">
        <f t="shared" si="1"/>
        <v>46240.115934435446</v>
      </c>
      <c r="G9" s="49">
        <v>30000</v>
      </c>
      <c r="H9" s="49">
        <v>4677000</v>
      </c>
      <c r="I9" s="44">
        <f t="shared" si="2"/>
        <v>82651300</v>
      </c>
      <c r="J9" s="44">
        <f t="shared" si="3"/>
        <v>49032.52314963127</v>
      </c>
      <c r="K9" s="40"/>
      <c r="M9" s="40"/>
      <c r="O9" s="41"/>
      <c r="P9" s="42"/>
    </row>
    <row r="10" spans="2:16" x14ac:dyDescent="0.25">
      <c r="B10" s="165"/>
      <c r="C10" s="165">
        <v>156.38999999999999</v>
      </c>
      <c r="D10" s="166">
        <f>C10*10.764</f>
        <v>1683.3819599999997</v>
      </c>
      <c r="E10" s="167">
        <v>77786617</v>
      </c>
      <c r="F10" s="168">
        <f t="shared" si="1"/>
        <v>46208.536653202587</v>
      </c>
      <c r="G10" s="49">
        <v>30000</v>
      </c>
      <c r="H10" s="169">
        <v>4667500</v>
      </c>
      <c r="I10" s="168">
        <f t="shared" si="2"/>
        <v>82484117</v>
      </c>
      <c r="J10" s="168">
        <f t="shared" si="3"/>
        <v>48999.050102687339</v>
      </c>
      <c r="K10" s="40"/>
      <c r="M10" s="40"/>
      <c r="O10" s="170"/>
      <c r="P10" s="170"/>
    </row>
    <row r="11" spans="2:16" x14ac:dyDescent="0.25">
      <c r="B11" s="165"/>
      <c r="C11" s="165"/>
      <c r="D11" s="166">
        <v>929.42</v>
      </c>
      <c r="E11" s="167">
        <v>35700000</v>
      </c>
      <c r="F11" s="168">
        <f t="shared" si="1"/>
        <v>38411.052053969142</v>
      </c>
      <c r="G11" s="169"/>
      <c r="H11" s="169"/>
      <c r="I11" s="168"/>
      <c r="J11" s="168"/>
      <c r="K11" s="40"/>
      <c r="M11" s="40"/>
      <c r="O11" s="170"/>
      <c r="P11" s="170"/>
    </row>
    <row r="12" spans="2:16" x14ac:dyDescent="0.25">
      <c r="B12" s="165"/>
      <c r="C12" s="165">
        <v>255.6</v>
      </c>
      <c r="D12" s="48">
        <f t="shared" ref="D12" si="4">C12*10.764</f>
        <v>2751.2783999999997</v>
      </c>
      <c r="E12" s="167">
        <v>160000000</v>
      </c>
      <c r="F12" s="168">
        <f t="shared" si="1"/>
        <v>58154.783608957936</v>
      </c>
      <c r="G12" s="169"/>
      <c r="H12" s="169"/>
      <c r="I12" s="168"/>
      <c r="J12" s="168"/>
      <c r="K12" s="40"/>
      <c r="M12" s="40"/>
      <c r="O12" s="170"/>
      <c r="P12" s="170"/>
    </row>
    <row r="13" spans="2:16" x14ac:dyDescent="0.25">
      <c r="B13" s="165"/>
      <c r="C13" s="165"/>
      <c r="D13" s="166"/>
      <c r="E13" s="167"/>
      <c r="F13" s="168"/>
      <c r="G13" s="169"/>
      <c r="H13" s="169"/>
      <c r="I13" s="168"/>
      <c r="J13" s="168"/>
      <c r="K13" s="40"/>
      <c r="M13" s="40"/>
      <c r="O13" s="170"/>
      <c r="P13" s="170"/>
    </row>
    <row r="14" spans="2:16" x14ac:dyDescent="0.25">
      <c r="B14" s="165"/>
      <c r="C14" s="165"/>
      <c r="D14" s="166"/>
      <c r="E14" s="167"/>
      <c r="F14" s="168"/>
      <c r="G14" s="169"/>
      <c r="H14" s="169"/>
      <c r="I14" s="168"/>
      <c r="J14" s="168"/>
      <c r="K14" s="40"/>
      <c r="M14" s="40"/>
      <c r="O14" s="170"/>
      <c r="P14" s="170"/>
    </row>
    <row r="15" spans="2:16" x14ac:dyDescent="0.25">
      <c r="B15" s="165"/>
      <c r="C15" s="165"/>
      <c r="D15" s="166"/>
      <c r="E15" s="167"/>
      <c r="F15" s="168"/>
      <c r="G15" s="169"/>
      <c r="H15" s="169"/>
      <c r="I15" s="168"/>
      <c r="J15" s="168"/>
      <c r="K15" s="40"/>
      <c r="M15" s="40"/>
      <c r="O15" s="170"/>
      <c r="P15" s="170"/>
    </row>
    <row r="16" spans="2:16" x14ac:dyDescent="0.25">
      <c r="C16" s="38">
        <f>C8*10.764</f>
        <v>1367</v>
      </c>
      <c r="D16" s="38">
        <f>D8/1.1</f>
        <v>1242.7272727272725</v>
      </c>
      <c r="E16" s="39"/>
      <c r="F16" s="45">
        <f>AVERAGE(F3:F10)</f>
        <v>43936.654635534032</v>
      </c>
      <c r="G16" s="126" t="s">
        <v>22</v>
      </c>
      <c r="H16" s="126"/>
      <c r="I16" s="126"/>
      <c r="J16" s="45">
        <f>AVERAGE(J3:J10)</f>
        <v>46329.767155707334</v>
      </c>
    </row>
    <row r="17" spans="4:8" x14ac:dyDescent="0.25">
      <c r="E17" s="39"/>
    </row>
    <row r="18" spans="4:8" x14ac:dyDescent="0.25">
      <c r="E18" s="39"/>
    </row>
    <row r="19" spans="4:8" x14ac:dyDescent="0.25">
      <c r="E19" s="39"/>
    </row>
    <row r="20" spans="4:8" x14ac:dyDescent="0.25">
      <c r="E20" s="39"/>
    </row>
    <row r="21" spans="4:8" x14ac:dyDescent="0.25">
      <c r="E21" s="39"/>
      <c r="F21" s="38">
        <v>121.84</v>
      </c>
      <c r="G21" s="38">
        <f>F21*10.764</f>
        <v>1311.48576</v>
      </c>
    </row>
    <row r="22" spans="4:8" x14ac:dyDescent="0.25">
      <c r="E22" s="39"/>
      <c r="F22" s="38">
        <v>6.28</v>
      </c>
      <c r="G22" s="38">
        <f>F22*10.764</f>
        <v>67.597920000000002</v>
      </c>
    </row>
    <row r="23" spans="4:8" x14ac:dyDescent="0.25">
      <c r="E23" s="39">
        <f>F21+F22+F23</f>
        <v>156.29000000000002</v>
      </c>
      <c r="F23" s="38">
        <v>28.17</v>
      </c>
      <c r="G23" s="38">
        <f>F23*10.764</f>
        <v>303.22188</v>
      </c>
      <c r="H23" s="38">
        <f>G23+G22+G21</f>
        <v>1682.30556</v>
      </c>
    </row>
    <row r="24" spans="4:8" x14ac:dyDescent="0.25">
      <c r="D24" s="40">
        <f>E23*10.764</f>
        <v>1682.30556</v>
      </c>
      <c r="E24" s="39"/>
      <c r="F24" s="38">
        <v>171.92</v>
      </c>
      <c r="G24" s="38">
        <f>F24*10.764</f>
        <v>1850.5468799999996</v>
      </c>
      <c r="H24" s="38">
        <f>H23*1.1</f>
        <v>1850.5361160000002</v>
      </c>
    </row>
    <row r="25" spans="4:8" x14ac:dyDescent="0.25">
      <c r="E25" s="39"/>
    </row>
    <row r="26" spans="4:8" x14ac:dyDescent="0.25">
      <c r="E26" s="39"/>
    </row>
    <row r="27" spans="4:8" x14ac:dyDescent="0.25">
      <c r="E27" s="39"/>
    </row>
  </sheetData>
  <mergeCells count="1">
    <mergeCell ref="G16:I16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70C66-971C-4894-9538-F8FF251131DE}">
  <dimension ref="A1:AS123"/>
  <sheetViews>
    <sheetView topLeftCell="A22" zoomScale="130" zoomScaleNormal="130" workbookViewId="0">
      <selection activeCell="G39" sqref="G39"/>
    </sheetView>
  </sheetViews>
  <sheetFormatPr defaultRowHeight="15" x14ac:dyDescent="0.25"/>
  <cols>
    <col min="1" max="1" width="14.42578125" style="69" customWidth="1"/>
    <col min="2" max="2" width="5.85546875" style="69" customWidth="1"/>
    <col min="3" max="3" width="6.7109375" style="69" customWidth="1"/>
    <col min="4" max="4" width="8.85546875" style="69" bestFit="1" customWidth="1"/>
    <col min="5" max="5" width="9.140625" style="69" bestFit="1" customWidth="1"/>
    <col min="6" max="6" width="9.140625" style="69" customWidth="1"/>
    <col min="7" max="7" width="7.42578125" style="69" customWidth="1"/>
    <col min="8" max="8" width="7.28515625" style="69" customWidth="1"/>
    <col min="9" max="9" width="14.5703125" style="69" customWidth="1"/>
    <col min="10" max="10" width="4.5703125" style="69" customWidth="1"/>
    <col min="11" max="11" width="6.85546875" style="69" customWidth="1"/>
    <col min="12" max="12" width="7.85546875" style="69" bestFit="1" customWidth="1"/>
    <col min="13" max="13" width="5.85546875" style="69" customWidth="1"/>
    <col min="14" max="14" width="9.140625" style="69" customWidth="1"/>
    <col min="15" max="15" width="14.5703125" style="69" customWidth="1"/>
    <col min="16" max="16" width="5" style="69" customWidth="1"/>
    <col min="17" max="17" width="6.5703125" style="69" customWidth="1"/>
    <col min="18" max="18" width="5.7109375" style="69" customWidth="1"/>
    <col min="19" max="19" width="6.7109375" style="69" customWidth="1"/>
    <col min="20" max="20" width="11.28515625" style="69" customWidth="1"/>
    <col min="21" max="21" width="14.5703125" style="70" customWidth="1"/>
    <col min="22" max="22" width="3.5703125" style="70" customWidth="1"/>
    <col min="23" max="23" width="8" style="70" customWidth="1"/>
    <col min="24" max="24" width="7.28515625" style="70" customWidth="1"/>
    <col min="25" max="25" width="6.7109375" style="70" customWidth="1"/>
    <col min="26" max="26" width="9.140625" style="69" customWidth="1"/>
    <col min="27" max="27" width="14.85546875" style="70" customWidth="1"/>
    <col min="28" max="28" width="4.42578125" style="70" customWidth="1"/>
    <col min="29" max="29" width="7" style="70" customWidth="1"/>
    <col min="30" max="30" width="5.5703125" style="70" customWidth="1"/>
    <col min="31" max="31" width="7" style="70" customWidth="1"/>
    <col min="32" max="32" width="10.140625" style="69" customWidth="1"/>
    <col min="33" max="33" width="14.7109375" style="70" customWidth="1"/>
    <col min="34" max="34" width="4.140625" style="70" customWidth="1"/>
    <col min="35" max="35" width="6.28515625" style="70" customWidth="1"/>
    <col min="36" max="36" width="5.85546875" style="70" customWidth="1"/>
    <col min="37" max="37" width="7" style="70" customWidth="1"/>
    <col min="38" max="38" width="9.140625" style="69"/>
    <col min="39" max="45" width="9.140625" style="70"/>
    <col min="46" max="16384" width="9.140625" style="71"/>
  </cols>
  <sheetData>
    <row r="1" spans="1:38" x14ac:dyDescent="0.25">
      <c r="A1" s="127" t="s">
        <v>56</v>
      </c>
      <c r="I1" s="68"/>
      <c r="O1" s="68"/>
      <c r="U1" s="68"/>
      <c r="V1" s="69"/>
      <c r="W1" s="69"/>
      <c r="X1" s="69"/>
      <c r="Y1" s="69"/>
      <c r="AA1" s="68"/>
      <c r="AB1" s="69"/>
      <c r="AC1" s="69"/>
      <c r="AD1" s="69"/>
      <c r="AE1" s="69"/>
      <c r="AG1" s="68"/>
      <c r="AH1" s="69"/>
      <c r="AI1" s="69"/>
      <c r="AJ1" s="69"/>
      <c r="AK1" s="69"/>
    </row>
    <row r="2" spans="1:38" x14ac:dyDescent="0.25">
      <c r="A2" s="72"/>
      <c r="I2" s="68"/>
      <c r="O2" s="68"/>
      <c r="U2" s="68"/>
      <c r="V2" s="69"/>
      <c r="W2" s="69"/>
      <c r="X2" s="69"/>
      <c r="Y2" s="69"/>
      <c r="AA2" s="68"/>
      <c r="AB2" s="69"/>
      <c r="AC2" s="69"/>
      <c r="AD2" s="69"/>
      <c r="AE2" s="69"/>
      <c r="AG2" s="68"/>
      <c r="AH2" s="69"/>
      <c r="AI2" s="69"/>
      <c r="AJ2" s="69"/>
      <c r="AK2" s="69"/>
    </row>
    <row r="3" spans="1:38" x14ac:dyDescent="0.25">
      <c r="A3" s="72" t="s">
        <v>29</v>
      </c>
      <c r="I3" s="68"/>
      <c r="L3" s="68"/>
      <c r="N3" s="68"/>
      <c r="O3" s="68"/>
      <c r="U3" s="68"/>
      <c r="V3" s="69"/>
      <c r="W3" s="69"/>
      <c r="X3" s="69"/>
      <c r="Y3" s="69"/>
      <c r="AA3" s="68"/>
      <c r="AB3" s="69"/>
      <c r="AC3" s="69"/>
      <c r="AD3" s="69"/>
      <c r="AE3" s="69"/>
      <c r="AG3" s="68"/>
      <c r="AH3" s="69"/>
      <c r="AI3" s="69"/>
      <c r="AJ3" s="69"/>
      <c r="AK3" s="69"/>
    </row>
    <row r="4" spans="1:38" x14ac:dyDescent="0.25">
      <c r="A4" s="72" t="s">
        <v>30</v>
      </c>
      <c r="B4" s="69">
        <v>1</v>
      </c>
      <c r="C4" s="69" t="s">
        <v>13</v>
      </c>
      <c r="D4" s="109">
        <v>53.45</v>
      </c>
      <c r="E4" s="78">
        <f>D4*10.764</f>
        <v>575.33579999999995</v>
      </c>
      <c r="F4" s="78">
        <v>575</v>
      </c>
      <c r="G4" s="79" t="s">
        <v>37</v>
      </c>
      <c r="I4" s="68"/>
      <c r="O4" s="68"/>
      <c r="U4" s="68"/>
      <c r="V4" s="69"/>
      <c r="W4" s="69"/>
      <c r="X4" s="69"/>
      <c r="Y4" s="69"/>
      <c r="AA4" s="68"/>
      <c r="AB4" s="69"/>
      <c r="AC4" s="69"/>
      <c r="AD4" s="69"/>
      <c r="AE4" s="69"/>
      <c r="AG4" s="68"/>
      <c r="AH4" s="69"/>
      <c r="AI4" s="69"/>
      <c r="AJ4" s="69"/>
      <c r="AK4" s="69"/>
    </row>
    <row r="5" spans="1:38" x14ac:dyDescent="0.25">
      <c r="A5" s="72"/>
      <c r="B5" s="69">
        <v>2</v>
      </c>
      <c r="C5" s="69" t="s">
        <v>26</v>
      </c>
      <c r="D5" s="109">
        <v>28.05</v>
      </c>
      <c r="E5" s="78">
        <f>D5*10.764</f>
        <v>301.93020000000001</v>
      </c>
      <c r="F5" s="78">
        <v>302</v>
      </c>
      <c r="G5" s="79" t="s">
        <v>37</v>
      </c>
      <c r="I5" s="68">
        <v>3</v>
      </c>
      <c r="K5" s="71"/>
      <c r="O5" s="68"/>
      <c r="U5" s="68"/>
      <c r="V5" s="69"/>
      <c r="W5" s="69"/>
      <c r="X5" s="69"/>
      <c r="Y5" s="69"/>
      <c r="AA5" s="68"/>
      <c r="AB5" s="69"/>
      <c r="AC5" s="69"/>
      <c r="AD5" s="69"/>
      <c r="AE5" s="69"/>
      <c r="AG5" s="68"/>
      <c r="AH5" s="69"/>
      <c r="AI5" s="69"/>
      <c r="AJ5" s="69"/>
      <c r="AK5" s="69"/>
    </row>
    <row r="6" spans="1:38" x14ac:dyDescent="0.25">
      <c r="A6" s="72"/>
      <c r="B6" s="69">
        <v>3</v>
      </c>
      <c r="C6" s="69" t="s">
        <v>26</v>
      </c>
      <c r="D6" s="109">
        <v>27.88</v>
      </c>
      <c r="E6" s="78">
        <f>D6*10.764</f>
        <v>300.10031999999995</v>
      </c>
      <c r="F6" s="78">
        <v>300</v>
      </c>
      <c r="G6" s="79" t="s">
        <v>37</v>
      </c>
      <c r="I6" s="68"/>
      <c r="L6" s="78"/>
      <c r="M6" s="78"/>
      <c r="N6" s="79"/>
      <c r="O6" s="68"/>
      <c r="U6" s="68"/>
      <c r="V6" s="69"/>
      <c r="W6" s="69"/>
      <c r="X6" s="69"/>
      <c r="Y6" s="69"/>
      <c r="AA6" s="68"/>
      <c r="AB6" s="69"/>
      <c r="AC6" s="69"/>
      <c r="AD6" s="69"/>
      <c r="AE6" s="69"/>
      <c r="AG6" s="68"/>
      <c r="AH6" s="69"/>
      <c r="AI6" s="69"/>
      <c r="AJ6" s="69"/>
      <c r="AK6" s="69"/>
    </row>
    <row r="7" spans="1:38" x14ac:dyDescent="0.25">
      <c r="A7" s="72"/>
      <c r="D7" s="78"/>
      <c r="E7" s="78"/>
      <c r="F7" s="78"/>
      <c r="G7" s="79"/>
      <c r="I7" s="68"/>
      <c r="L7" s="78"/>
      <c r="M7" s="78"/>
      <c r="N7" s="79"/>
      <c r="O7" s="68"/>
      <c r="U7" s="68"/>
      <c r="V7" s="69"/>
      <c r="W7" s="69"/>
      <c r="X7" s="69"/>
      <c r="Y7" s="69"/>
      <c r="AA7" s="68"/>
      <c r="AB7" s="69"/>
      <c r="AC7" s="69"/>
      <c r="AD7" s="69"/>
      <c r="AE7" s="69"/>
      <c r="AG7" s="68"/>
      <c r="AH7" s="69"/>
      <c r="AI7" s="69"/>
      <c r="AJ7" s="69"/>
      <c r="AK7" s="69"/>
    </row>
    <row r="8" spans="1:38" x14ac:dyDescent="0.25">
      <c r="A8" s="68" t="s">
        <v>31</v>
      </c>
      <c r="I8" s="68"/>
      <c r="O8" s="68"/>
      <c r="U8" s="68"/>
      <c r="V8" s="69"/>
      <c r="W8" s="69"/>
      <c r="X8" s="69"/>
      <c r="Y8" s="69"/>
      <c r="AA8" s="68"/>
      <c r="AB8" s="69"/>
      <c r="AC8" s="69"/>
      <c r="AD8" s="69"/>
      <c r="AE8" s="69"/>
      <c r="AG8" s="68"/>
      <c r="AH8" s="69"/>
      <c r="AI8" s="69"/>
      <c r="AJ8" s="69"/>
      <c r="AK8" s="69"/>
    </row>
    <row r="9" spans="1:38" x14ac:dyDescent="0.25">
      <c r="A9" s="71" t="s">
        <v>25</v>
      </c>
      <c r="B9" s="69">
        <v>1</v>
      </c>
      <c r="C9" s="69" t="s">
        <v>13</v>
      </c>
      <c r="D9" s="75">
        <v>58</v>
      </c>
      <c r="E9" s="22">
        <f>D9*10.764</f>
        <v>624.31200000000001</v>
      </c>
      <c r="F9" s="22">
        <v>624</v>
      </c>
      <c r="G9" s="79" t="s">
        <v>37</v>
      </c>
      <c r="I9" s="68">
        <v>4</v>
      </c>
      <c r="L9" s="73"/>
      <c r="O9" s="74"/>
      <c r="U9" s="74"/>
      <c r="V9" s="69"/>
      <c r="W9" s="69"/>
      <c r="X9" s="69"/>
      <c r="Y9" s="69"/>
      <c r="AA9" s="68"/>
      <c r="AB9" s="69"/>
      <c r="AC9" s="69"/>
      <c r="AD9" s="73"/>
      <c r="AE9" s="69"/>
      <c r="AG9" s="74"/>
      <c r="AH9" s="69"/>
      <c r="AI9" s="69"/>
      <c r="AJ9" s="69"/>
      <c r="AK9" s="69"/>
    </row>
    <row r="10" spans="1:38" x14ac:dyDescent="0.25">
      <c r="A10" s="72"/>
      <c r="B10" s="69">
        <v>2</v>
      </c>
      <c r="C10" s="69" t="s">
        <v>13</v>
      </c>
      <c r="D10" s="69">
        <v>73.5</v>
      </c>
      <c r="E10" s="22">
        <f>D10*10.764</f>
        <v>791.154</v>
      </c>
      <c r="F10" s="22">
        <v>791</v>
      </c>
      <c r="G10" s="79" t="s">
        <v>37</v>
      </c>
      <c r="I10" s="72"/>
      <c r="N10" s="68"/>
      <c r="O10" s="22"/>
      <c r="P10" s="22"/>
      <c r="Q10" s="22"/>
      <c r="S10" s="75"/>
      <c r="T10" s="22"/>
      <c r="U10" s="22"/>
      <c r="V10" s="22"/>
      <c r="W10" s="22"/>
      <c r="X10" s="69"/>
      <c r="Y10" s="75"/>
      <c r="Z10" s="22"/>
      <c r="AA10" s="69"/>
      <c r="AB10" s="69"/>
      <c r="AC10" s="69"/>
      <c r="AD10" s="69"/>
      <c r="AE10" s="75"/>
      <c r="AG10" s="22"/>
      <c r="AH10" s="22"/>
      <c r="AI10" s="22"/>
      <c r="AJ10" s="69"/>
      <c r="AK10" s="75"/>
      <c r="AL10" s="22"/>
    </row>
    <row r="11" spans="1:38" x14ac:dyDescent="0.25">
      <c r="A11" s="68"/>
      <c r="D11" s="78"/>
      <c r="E11" s="78"/>
      <c r="F11" s="78"/>
      <c r="G11" s="78"/>
      <c r="I11" s="68"/>
      <c r="L11" s="78"/>
      <c r="M11" s="78"/>
      <c r="N11" s="79"/>
      <c r="S11" s="75"/>
      <c r="T11" s="22"/>
      <c r="U11" s="69"/>
      <c r="V11" s="69"/>
      <c r="W11" s="22"/>
      <c r="X11" s="69"/>
      <c r="Y11" s="75"/>
      <c r="Z11" s="22"/>
      <c r="AA11" s="69"/>
      <c r="AB11" s="69"/>
      <c r="AC11" s="69"/>
      <c r="AD11" s="69"/>
      <c r="AE11" s="75"/>
      <c r="AG11" s="69"/>
      <c r="AH11" s="69"/>
      <c r="AI11" s="69"/>
      <c r="AJ11" s="69"/>
      <c r="AK11" s="75"/>
      <c r="AL11" s="22"/>
    </row>
    <row r="12" spans="1:38" x14ac:dyDescent="0.25">
      <c r="A12" s="68" t="s">
        <v>32</v>
      </c>
      <c r="D12" s="78"/>
      <c r="E12" s="78"/>
      <c r="F12" s="78"/>
      <c r="G12" s="78"/>
      <c r="L12" s="78"/>
      <c r="M12" s="78"/>
      <c r="N12" s="79"/>
      <c r="S12" s="75"/>
      <c r="T12" s="22"/>
      <c r="U12" s="69"/>
      <c r="V12" s="69"/>
      <c r="W12" s="22"/>
      <c r="X12" s="69"/>
      <c r="Y12" s="75"/>
      <c r="Z12" s="22"/>
      <c r="AA12" s="69"/>
      <c r="AB12" s="69"/>
      <c r="AC12" s="69"/>
      <c r="AD12" s="69"/>
      <c r="AE12" s="75"/>
      <c r="AG12" s="69"/>
      <c r="AH12" s="69"/>
      <c r="AI12" s="69"/>
      <c r="AJ12" s="69"/>
      <c r="AK12" s="75"/>
      <c r="AL12" s="22"/>
    </row>
    <row r="13" spans="1:38" x14ac:dyDescent="0.25">
      <c r="A13" s="68" t="s">
        <v>25</v>
      </c>
      <c r="B13" s="69">
        <v>1</v>
      </c>
      <c r="C13" s="22" t="s">
        <v>13</v>
      </c>
      <c r="D13" s="109">
        <v>58</v>
      </c>
      <c r="E13" s="78">
        <f>D13*10.764</f>
        <v>624.31200000000001</v>
      </c>
      <c r="F13" s="78">
        <v>624</v>
      </c>
      <c r="G13" s="79" t="s">
        <v>37</v>
      </c>
      <c r="I13" s="69">
        <v>2</v>
      </c>
      <c r="L13" s="78"/>
      <c r="M13" s="78"/>
      <c r="N13" s="79"/>
      <c r="Q13" s="22"/>
      <c r="S13" s="75"/>
      <c r="T13" s="22"/>
      <c r="U13" s="69"/>
      <c r="V13" s="69"/>
      <c r="W13" s="22"/>
      <c r="X13" s="69"/>
      <c r="Y13" s="75"/>
      <c r="Z13" s="22"/>
      <c r="AA13" s="69"/>
      <c r="AB13" s="69"/>
      <c r="AC13" s="69"/>
      <c r="AD13" s="69"/>
      <c r="AE13" s="75"/>
      <c r="AG13" s="69"/>
      <c r="AH13" s="69"/>
      <c r="AI13" s="22"/>
      <c r="AJ13" s="69"/>
      <c r="AK13" s="75"/>
      <c r="AL13" s="22"/>
    </row>
    <row r="14" spans="1:38" x14ac:dyDescent="0.25">
      <c r="A14" s="72"/>
      <c r="B14" s="69">
        <v>2</v>
      </c>
      <c r="C14" s="22" t="s">
        <v>13</v>
      </c>
      <c r="D14" s="109">
        <v>64.8</v>
      </c>
      <c r="E14" s="78">
        <f>D14*10.764</f>
        <v>697.5071999999999</v>
      </c>
      <c r="F14" s="78">
        <v>698</v>
      </c>
      <c r="G14" s="79" t="s">
        <v>37</v>
      </c>
      <c r="I14" s="68"/>
      <c r="L14" s="78"/>
      <c r="M14" s="78"/>
      <c r="N14" s="79"/>
      <c r="O14" s="74"/>
      <c r="P14" s="22"/>
      <c r="Q14" s="22"/>
      <c r="S14" s="75"/>
      <c r="T14" s="22"/>
      <c r="U14" s="74"/>
      <c r="V14" s="22"/>
      <c r="W14" s="22"/>
      <c r="X14" s="69"/>
      <c r="Y14" s="75"/>
      <c r="Z14" s="22"/>
      <c r="AA14" s="68"/>
      <c r="AB14" s="69"/>
      <c r="AC14" s="69"/>
      <c r="AD14" s="69"/>
      <c r="AE14" s="75"/>
      <c r="AG14" s="74"/>
      <c r="AH14" s="22"/>
      <c r="AI14" s="22"/>
      <c r="AJ14" s="69"/>
      <c r="AK14" s="75"/>
      <c r="AL14" s="22"/>
    </row>
    <row r="15" spans="1:38" x14ac:dyDescent="0.25">
      <c r="D15" s="78"/>
      <c r="E15" s="78"/>
      <c r="F15" s="78"/>
      <c r="G15" s="78"/>
      <c r="I15" s="68"/>
      <c r="L15" s="78"/>
      <c r="M15" s="78"/>
      <c r="N15" s="79"/>
      <c r="O15" s="74"/>
      <c r="P15" s="22"/>
      <c r="Q15" s="22"/>
      <c r="S15" s="75"/>
      <c r="T15" s="22"/>
      <c r="U15" s="74"/>
      <c r="V15" s="22"/>
      <c r="W15" s="22"/>
      <c r="X15" s="69"/>
      <c r="Y15" s="75"/>
      <c r="Z15" s="22"/>
      <c r="AG15" s="74"/>
      <c r="AH15" s="22"/>
      <c r="AI15" s="22"/>
      <c r="AJ15" s="69"/>
      <c r="AK15" s="75"/>
      <c r="AL15" s="22"/>
    </row>
    <row r="16" spans="1:38" x14ac:dyDescent="0.25">
      <c r="A16" s="68" t="s">
        <v>33</v>
      </c>
      <c r="C16" s="22"/>
      <c r="D16" s="78"/>
      <c r="E16" s="78"/>
      <c r="F16" s="78"/>
      <c r="G16" s="78"/>
      <c r="I16" s="68"/>
      <c r="L16" s="78"/>
      <c r="M16" s="78"/>
      <c r="N16" s="79"/>
      <c r="O16" s="74"/>
      <c r="P16" s="22"/>
      <c r="Q16" s="22"/>
      <c r="S16" s="75"/>
      <c r="T16" s="22"/>
      <c r="U16" s="74"/>
      <c r="V16" s="22"/>
      <c r="W16" s="22"/>
      <c r="X16" s="69"/>
      <c r="Y16" s="75"/>
      <c r="Z16" s="22"/>
      <c r="AG16" s="74"/>
      <c r="AH16" s="22"/>
      <c r="AI16" s="22"/>
      <c r="AJ16" s="69"/>
      <c r="AK16" s="75"/>
    </row>
    <row r="17" spans="1:37" x14ac:dyDescent="0.25">
      <c r="A17" s="68" t="s">
        <v>25</v>
      </c>
      <c r="B17" s="69">
        <v>1</v>
      </c>
      <c r="C17" s="22" t="s">
        <v>13</v>
      </c>
      <c r="D17" s="109">
        <v>64.5</v>
      </c>
      <c r="E17" s="78">
        <f>D17*10.764</f>
        <v>694.27799999999991</v>
      </c>
      <c r="F17" s="78">
        <v>694</v>
      </c>
      <c r="G17" s="79" t="s">
        <v>37</v>
      </c>
      <c r="I17" s="68">
        <v>6</v>
      </c>
      <c r="L17" s="78"/>
      <c r="M17" s="78"/>
      <c r="N17" s="79"/>
      <c r="O17" s="74"/>
      <c r="P17" s="22"/>
      <c r="Q17" s="22"/>
      <c r="S17" s="75"/>
      <c r="T17" s="22"/>
      <c r="U17" s="74"/>
      <c r="V17" s="22"/>
      <c r="W17" s="22"/>
      <c r="X17" s="69"/>
      <c r="Y17" s="75"/>
      <c r="Z17" s="22"/>
      <c r="AG17" s="74"/>
      <c r="AH17" s="22"/>
      <c r="AI17" s="22"/>
      <c r="AJ17" s="69"/>
      <c r="AK17" s="75"/>
    </row>
    <row r="18" spans="1:37" x14ac:dyDescent="0.25">
      <c r="B18" s="69">
        <v>2</v>
      </c>
      <c r="C18" s="22" t="s">
        <v>13</v>
      </c>
      <c r="D18" s="109">
        <v>64.8</v>
      </c>
      <c r="E18" s="78">
        <f>D18*10.764</f>
        <v>697.5071999999999</v>
      </c>
      <c r="F18" s="78">
        <v>698</v>
      </c>
      <c r="G18" s="79" t="s">
        <v>37</v>
      </c>
      <c r="I18" s="68"/>
      <c r="L18" s="78"/>
      <c r="M18" s="78"/>
      <c r="N18" s="79"/>
      <c r="O18" s="74"/>
      <c r="P18" s="22"/>
      <c r="Q18" s="22"/>
    </row>
    <row r="19" spans="1:37" x14ac:dyDescent="0.25">
      <c r="A19" s="72"/>
      <c r="D19" s="78"/>
      <c r="E19" s="78"/>
      <c r="F19" s="78"/>
      <c r="G19" s="78"/>
      <c r="I19" s="72"/>
      <c r="K19" s="68"/>
      <c r="L19" s="68"/>
      <c r="M19" s="68"/>
      <c r="O19" s="72"/>
      <c r="P19" s="22"/>
      <c r="Q19" s="22"/>
      <c r="U19" s="72"/>
      <c r="AA19" s="72"/>
      <c r="AG19" s="72"/>
    </row>
    <row r="20" spans="1:37" x14ac:dyDescent="0.25">
      <c r="A20" s="68" t="s">
        <v>34</v>
      </c>
      <c r="P20" s="22"/>
      <c r="Q20" s="22"/>
      <c r="S20" s="75"/>
      <c r="U20" s="69"/>
      <c r="V20" s="22"/>
      <c r="W20" s="22"/>
      <c r="X20" s="69"/>
      <c r="Y20" s="75"/>
      <c r="Z20" s="22"/>
      <c r="AA20" s="69"/>
      <c r="AB20" s="69"/>
      <c r="AC20" s="69"/>
      <c r="AD20" s="69"/>
      <c r="AE20" s="75"/>
      <c r="AG20" s="69"/>
      <c r="AH20" s="22"/>
      <c r="AI20" s="22"/>
      <c r="AJ20" s="69"/>
      <c r="AK20" s="75"/>
    </row>
    <row r="21" spans="1:37" x14ac:dyDescent="0.25">
      <c r="A21" s="72" t="s">
        <v>25</v>
      </c>
      <c r="B21" s="69">
        <v>1</v>
      </c>
      <c r="C21" s="69" t="s">
        <v>13</v>
      </c>
      <c r="D21" s="69">
        <v>64.5</v>
      </c>
      <c r="E21" s="22">
        <f>D21*10.764</f>
        <v>694.27799999999991</v>
      </c>
      <c r="F21" s="22">
        <v>694</v>
      </c>
      <c r="G21" s="79" t="s">
        <v>37</v>
      </c>
      <c r="I21" s="72">
        <v>6</v>
      </c>
      <c r="N21" s="68"/>
      <c r="S21" s="75"/>
      <c r="V21" s="69"/>
      <c r="W21" s="22"/>
      <c r="X21" s="69"/>
      <c r="Y21" s="75"/>
      <c r="Z21" s="22"/>
      <c r="AB21" s="69"/>
      <c r="AC21" s="69"/>
      <c r="AD21" s="69"/>
      <c r="AE21" s="75"/>
      <c r="AH21" s="69"/>
      <c r="AI21" s="69"/>
      <c r="AJ21" s="69"/>
      <c r="AK21" s="75"/>
    </row>
    <row r="22" spans="1:37" x14ac:dyDescent="0.25">
      <c r="A22" s="68"/>
      <c r="B22" s="69">
        <v>2</v>
      </c>
      <c r="C22" s="69" t="s">
        <v>13</v>
      </c>
      <c r="D22" s="109">
        <v>64.8</v>
      </c>
      <c r="E22" s="22">
        <f>D22*10.764</f>
        <v>697.5071999999999</v>
      </c>
      <c r="F22" s="22">
        <v>698</v>
      </c>
      <c r="G22" s="79" t="s">
        <v>37</v>
      </c>
      <c r="S22" s="75"/>
      <c r="V22" s="69"/>
      <c r="W22" s="22"/>
      <c r="X22" s="69"/>
      <c r="Y22" s="75"/>
      <c r="Z22" s="22"/>
      <c r="AB22" s="69"/>
      <c r="AC22" s="69"/>
      <c r="AD22" s="69"/>
      <c r="AE22" s="75"/>
      <c r="AH22" s="69"/>
      <c r="AI22" s="69"/>
      <c r="AJ22" s="69"/>
      <c r="AK22" s="75"/>
    </row>
    <row r="23" spans="1:37" x14ac:dyDescent="0.25">
      <c r="D23" s="78"/>
      <c r="E23" s="78"/>
      <c r="F23" s="78"/>
      <c r="G23" s="79"/>
      <c r="Q23" s="22"/>
      <c r="S23" s="75"/>
      <c r="V23" s="69"/>
      <c r="W23" s="22"/>
      <c r="X23" s="69"/>
      <c r="Y23" s="75"/>
      <c r="Z23" s="22"/>
      <c r="AB23" s="69"/>
      <c r="AC23" s="69"/>
      <c r="AD23" s="69"/>
      <c r="AE23" s="75"/>
      <c r="AH23" s="69"/>
      <c r="AI23" s="22"/>
      <c r="AJ23" s="69"/>
      <c r="AK23" s="75"/>
    </row>
    <row r="24" spans="1:37" x14ac:dyDescent="0.25">
      <c r="A24" s="68" t="s">
        <v>53</v>
      </c>
      <c r="D24" s="78"/>
      <c r="E24" s="78"/>
      <c r="F24" s="78"/>
      <c r="G24" s="79"/>
      <c r="Q24" s="22"/>
      <c r="S24" s="75"/>
      <c r="V24" s="69"/>
      <c r="W24" s="22"/>
      <c r="X24" s="69"/>
      <c r="Y24" s="75"/>
      <c r="Z24" s="22"/>
      <c r="AB24" s="69"/>
      <c r="AC24" s="69"/>
      <c r="AD24" s="69"/>
      <c r="AE24" s="75"/>
      <c r="AH24" s="69"/>
      <c r="AI24" s="22"/>
      <c r="AJ24" s="69"/>
      <c r="AK24" s="75"/>
    </row>
    <row r="25" spans="1:37" x14ac:dyDescent="0.25">
      <c r="A25" s="68" t="s">
        <v>25</v>
      </c>
      <c r="B25" s="22">
        <v>1</v>
      </c>
      <c r="C25" s="22" t="s">
        <v>13</v>
      </c>
      <c r="D25" s="69">
        <v>69.3</v>
      </c>
      <c r="E25" s="22">
        <f>D25*10.764</f>
        <v>745.94519999999989</v>
      </c>
      <c r="F25" s="22">
        <v>746</v>
      </c>
      <c r="G25" s="79" t="s">
        <v>36</v>
      </c>
      <c r="I25" s="69">
        <v>2</v>
      </c>
      <c r="Q25" s="22"/>
      <c r="S25" s="75"/>
      <c r="V25" s="69"/>
      <c r="W25" s="22"/>
      <c r="X25" s="69"/>
      <c r="Y25" s="75"/>
      <c r="Z25" s="22"/>
      <c r="AB25" s="69"/>
      <c r="AC25" s="69"/>
      <c r="AD25" s="69"/>
      <c r="AE25" s="75"/>
      <c r="AH25" s="69"/>
      <c r="AI25" s="22"/>
      <c r="AJ25" s="69"/>
      <c r="AK25" s="75"/>
    </row>
    <row r="26" spans="1:37" x14ac:dyDescent="0.25">
      <c r="B26" s="22">
        <v>2</v>
      </c>
      <c r="C26" s="22" t="s">
        <v>13</v>
      </c>
      <c r="D26" s="69">
        <v>69.39</v>
      </c>
      <c r="E26" s="22">
        <f>D26*10.764</f>
        <v>746.91395999999997</v>
      </c>
      <c r="F26" s="22">
        <v>747</v>
      </c>
      <c r="G26" s="79" t="s">
        <v>36</v>
      </c>
      <c r="Q26" s="22"/>
      <c r="S26" s="75"/>
      <c r="V26" s="69"/>
      <c r="W26" s="22"/>
      <c r="X26" s="69"/>
      <c r="Y26" s="75"/>
      <c r="Z26" s="22"/>
      <c r="AB26" s="69"/>
      <c r="AC26" s="69"/>
      <c r="AD26" s="69"/>
      <c r="AE26" s="75"/>
      <c r="AH26" s="69"/>
      <c r="AI26" s="22"/>
      <c r="AJ26" s="69"/>
      <c r="AK26" s="75"/>
    </row>
    <row r="27" spans="1:37" x14ac:dyDescent="0.25">
      <c r="B27" s="22"/>
      <c r="C27" s="22"/>
      <c r="E27" s="22"/>
      <c r="F27" s="22"/>
      <c r="G27" s="79"/>
      <c r="Q27" s="22"/>
      <c r="S27" s="75"/>
      <c r="V27" s="69"/>
      <c r="W27" s="22"/>
      <c r="X27" s="69"/>
      <c r="Y27" s="75"/>
      <c r="Z27" s="22"/>
      <c r="AB27" s="69"/>
      <c r="AC27" s="69"/>
      <c r="AD27" s="69"/>
      <c r="AE27" s="75"/>
      <c r="AH27" s="69"/>
      <c r="AI27" s="22"/>
      <c r="AJ27" s="69"/>
      <c r="AK27" s="75"/>
    </row>
    <row r="28" spans="1:37" ht="18" x14ac:dyDescent="0.25">
      <c r="A28" s="128" t="s">
        <v>55</v>
      </c>
      <c r="B28" s="22"/>
      <c r="C28" s="22"/>
      <c r="E28" s="22"/>
      <c r="F28" s="22"/>
      <c r="G28" s="79"/>
      <c r="Q28" s="22"/>
      <c r="S28" s="75"/>
      <c r="V28" s="69"/>
      <c r="W28" s="22"/>
      <c r="X28" s="69"/>
      <c r="Y28" s="75"/>
      <c r="Z28" s="22"/>
      <c r="AB28" s="69"/>
      <c r="AC28" s="69"/>
      <c r="AD28" s="69"/>
      <c r="AE28" s="75"/>
      <c r="AH28" s="69"/>
      <c r="AI28" s="22"/>
      <c r="AJ28" s="69"/>
      <c r="AK28" s="75"/>
    </row>
    <row r="29" spans="1:37" x14ac:dyDescent="0.25">
      <c r="A29" s="68" t="s">
        <v>54</v>
      </c>
      <c r="B29" s="22"/>
      <c r="C29" s="22"/>
      <c r="G29" s="79"/>
      <c r="L29" s="78"/>
      <c r="M29" s="78"/>
      <c r="N29" s="79"/>
      <c r="P29" s="22"/>
      <c r="Q29" s="22"/>
      <c r="S29" s="75"/>
      <c r="V29" s="22"/>
      <c r="W29" s="22"/>
      <c r="X29" s="69"/>
      <c r="Y29" s="75"/>
      <c r="Z29" s="22"/>
      <c r="AB29" s="69"/>
      <c r="AC29" s="69"/>
      <c r="AD29" s="69"/>
      <c r="AE29" s="75"/>
      <c r="AH29" s="22"/>
      <c r="AI29" s="22"/>
      <c r="AJ29" s="69"/>
      <c r="AK29" s="75"/>
    </row>
    <row r="30" spans="1:37" x14ac:dyDescent="0.25">
      <c r="A30" s="68" t="s">
        <v>25</v>
      </c>
      <c r="B30" s="22">
        <v>1</v>
      </c>
      <c r="C30" s="22" t="s">
        <v>13</v>
      </c>
      <c r="D30" s="69">
        <v>69.3</v>
      </c>
      <c r="E30" s="22">
        <f>D30*10.764</f>
        <v>745.94519999999989</v>
      </c>
      <c r="F30" s="22">
        <v>746</v>
      </c>
      <c r="G30" s="79" t="s">
        <v>36</v>
      </c>
      <c r="I30" s="69">
        <v>6</v>
      </c>
      <c r="L30" s="78"/>
      <c r="M30" s="78"/>
      <c r="N30" s="79"/>
      <c r="O30" s="22"/>
      <c r="P30" s="22"/>
      <c r="Q30" s="22"/>
      <c r="S30" s="75"/>
      <c r="V30" s="22"/>
      <c r="W30" s="22"/>
      <c r="X30" s="69"/>
      <c r="Y30" s="75"/>
      <c r="Z30" s="22"/>
      <c r="AH30" s="22"/>
      <c r="AI30" s="22"/>
      <c r="AJ30" s="69"/>
      <c r="AK30" s="75"/>
    </row>
    <row r="31" spans="1:37" x14ac:dyDescent="0.25">
      <c r="B31" s="22">
        <v>2</v>
      </c>
      <c r="C31" s="22" t="s">
        <v>13</v>
      </c>
      <c r="D31" s="69">
        <v>69.39</v>
      </c>
      <c r="E31" s="22">
        <f>D31*10.764</f>
        <v>746.91395999999997</v>
      </c>
      <c r="F31" s="22">
        <v>747</v>
      </c>
      <c r="G31" s="79" t="s">
        <v>36</v>
      </c>
      <c r="L31" s="78"/>
      <c r="M31" s="78"/>
      <c r="N31" s="79"/>
      <c r="P31" s="22"/>
      <c r="Q31" s="22"/>
      <c r="S31" s="75"/>
      <c r="V31" s="22"/>
      <c r="W31" s="22"/>
      <c r="X31" s="69"/>
      <c r="Y31" s="75"/>
      <c r="Z31" s="22"/>
    </row>
    <row r="32" spans="1:37" x14ac:dyDescent="0.25">
      <c r="B32" s="22"/>
      <c r="C32" s="22"/>
      <c r="D32" s="78"/>
      <c r="E32" s="78"/>
      <c r="F32" s="78"/>
      <c r="G32" s="79"/>
      <c r="L32" s="78"/>
      <c r="M32" s="78"/>
      <c r="N32" s="79"/>
      <c r="P32" s="22"/>
      <c r="Q32" s="22"/>
      <c r="S32" s="75"/>
      <c r="V32" s="22"/>
      <c r="W32" s="22"/>
      <c r="X32" s="69"/>
      <c r="Y32" s="75"/>
      <c r="Z32" s="22"/>
    </row>
    <row r="33" spans="1:38" x14ac:dyDescent="0.25">
      <c r="A33" s="68" t="s">
        <v>35</v>
      </c>
      <c r="B33" s="22"/>
      <c r="C33" s="22"/>
      <c r="D33" s="78"/>
      <c r="E33" s="78"/>
      <c r="F33" s="78"/>
      <c r="G33" s="79"/>
      <c r="L33" s="78"/>
      <c r="M33" s="78"/>
      <c r="N33" s="79"/>
    </row>
    <row r="34" spans="1:38" x14ac:dyDescent="0.25">
      <c r="A34" s="72" t="s">
        <v>25</v>
      </c>
      <c r="B34" s="22">
        <v>1</v>
      </c>
      <c r="C34" s="22" t="s">
        <v>13</v>
      </c>
      <c r="D34" s="109">
        <v>69.3</v>
      </c>
      <c r="E34" s="78">
        <f>D34*10.764</f>
        <v>745.94519999999989</v>
      </c>
      <c r="F34" s="78">
        <v>746</v>
      </c>
      <c r="G34" s="79" t="s">
        <v>36</v>
      </c>
      <c r="I34" s="72">
        <v>6</v>
      </c>
      <c r="L34" s="78"/>
      <c r="M34" s="78"/>
      <c r="N34" s="79"/>
      <c r="O34" s="72"/>
      <c r="U34" s="72"/>
      <c r="AA34" s="72"/>
      <c r="AG34" s="72"/>
    </row>
    <row r="35" spans="1:38" x14ac:dyDescent="0.25">
      <c r="B35" s="69">
        <v>2</v>
      </c>
      <c r="C35" s="69" t="s">
        <v>13</v>
      </c>
      <c r="D35" s="109">
        <v>69.39</v>
      </c>
      <c r="E35" s="78">
        <f>D35*10.764</f>
        <v>746.91395999999997</v>
      </c>
      <c r="F35" s="78">
        <v>747</v>
      </c>
      <c r="G35" s="79" t="s">
        <v>36</v>
      </c>
      <c r="P35" s="22"/>
      <c r="Q35" s="22"/>
      <c r="S35" s="75"/>
      <c r="T35" s="22"/>
      <c r="U35" s="69"/>
      <c r="V35" s="22"/>
      <c r="W35" s="22"/>
      <c r="X35" s="69"/>
      <c r="Y35" s="75"/>
      <c r="Z35" s="22"/>
      <c r="AA35" s="69"/>
      <c r="AB35" s="69"/>
      <c r="AC35" s="69"/>
      <c r="AD35" s="69"/>
      <c r="AE35" s="75"/>
      <c r="AG35" s="69"/>
      <c r="AH35" s="22"/>
      <c r="AI35" s="22"/>
      <c r="AJ35" s="69"/>
      <c r="AK35" s="75"/>
      <c r="AL35" s="22"/>
    </row>
    <row r="36" spans="1:38" x14ac:dyDescent="0.25">
      <c r="A36" s="68"/>
      <c r="S36" s="75"/>
      <c r="T36" s="22"/>
      <c r="V36" s="69"/>
      <c r="W36" s="22"/>
      <c r="X36" s="69"/>
      <c r="Y36" s="75"/>
      <c r="Z36" s="22"/>
      <c r="AB36" s="69"/>
      <c r="AC36" s="69"/>
      <c r="AD36" s="69"/>
      <c r="AE36" s="75"/>
      <c r="AH36" s="69"/>
      <c r="AI36" s="69"/>
      <c r="AJ36" s="69"/>
      <c r="AK36" s="75"/>
      <c r="AL36" s="22"/>
    </row>
    <row r="37" spans="1:38" x14ac:dyDescent="0.25">
      <c r="A37" s="72" t="s">
        <v>38</v>
      </c>
      <c r="I37" s="68"/>
      <c r="S37" s="75"/>
      <c r="T37" s="22"/>
      <c r="V37" s="69"/>
      <c r="W37" s="22"/>
      <c r="X37" s="69"/>
      <c r="Y37" s="75"/>
      <c r="Z37" s="22"/>
      <c r="AB37" s="69"/>
      <c r="AC37" s="69"/>
      <c r="AD37" s="69"/>
      <c r="AE37" s="75"/>
      <c r="AH37" s="69"/>
      <c r="AI37" s="69"/>
      <c r="AJ37" s="69"/>
      <c r="AK37" s="75"/>
      <c r="AL37" s="22"/>
    </row>
    <row r="38" spans="1:38" x14ac:dyDescent="0.25">
      <c r="A38" s="68" t="s">
        <v>40</v>
      </c>
      <c r="B38" s="69">
        <v>1</v>
      </c>
      <c r="C38" s="69" t="s">
        <v>13</v>
      </c>
      <c r="D38" s="109">
        <v>69.3</v>
      </c>
      <c r="E38" s="78">
        <f>D38*10.764</f>
        <v>745.94519999999989</v>
      </c>
      <c r="F38" s="78">
        <v>746</v>
      </c>
      <c r="G38" s="79" t="s">
        <v>36</v>
      </c>
      <c r="I38" s="69">
        <v>3</v>
      </c>
      <c r="Q38" s="76"/>
      <c r="R38" s="76"/>
      <c r="S38" s="76"/>
      <c r="T38" s="74"/>
      <c r="V38" s="69"/>
      <c r="W38" s="22"/>
      <c r="X38" s="69"/>
      <c r="Y38" s="75"/>
      <c r="Z38" s="22"/>
      <c r="AB38" s="69"/>
      <c r="AC38" s="69"/>
      <c r="AD38" s="69"/>
      <c r="AE38" s="75"/>
      <c r="AH38" s="69"/>
      <c r="AI38" s="22"/>
      <c r="AJ38" s="69"/>
      <c r="AK38" s="75"/>
      <c r="AL38" s="22"/>
    </row>
    <row r="39" spans="1:38" x14ac:dyDescent="0.25">
      <c r="B39" s="69">
        <v>2</v>
      </c>
      <c r="C39" s="69" t="s">
        <v>26</v>
      </c>
      <c r="D39" s="109">
        <v>37.6</v>
      </c>
      <c r="E39" s="78">
        <f>D39*10.764</f>
        <v>404.72640000000001</v>
      </c>
      <c r="F39" s="78">
        <v>405</v>
      </c>
      <c r="G39" s="79" t="s">
        <v>52</v>
      </c>
      <c r="P39" s="22"/>
      <c r="Q39" s="22"/>
      <c r="S39" s="75"/>
      <c r="T39" s="22"/>
      <c r="V39" s="74"/>
      <c r="W39" s="76"/>
      <c r="X39" s="76"/>
      <c r="Y39" s="76"/>
      <c r="Z39" s="22"/>
      <c r="AB39" s="69"/>
      <c r="AC39" s="69"/>
      <c r="AD39" s="69"/>
      <c r="AE39" s="75"/>
      <c r="AH39" s="22"/>
      <c r="AI39" s="22"/>
      <c r="AJ39" s="69"/>
      <c r="AK39" s="75"/>
      <c r="AL39" s="22"/>
    </row>
    <row r="40" spans="1:38" x14ac:dyDescent="0.25">
      <c r="B40" s="22">
        <v>3</v>
      </c>
      <c r="C40" s="69" t="s">
        <v>26</v>
      </c>
      <c r="D40" s="109">
        <v>29.22</v>
      </c>
      <c r="E40" s="78">
        <f>D40*10.764</f>
        <v>314.52407999999997</v>
      </c>
      <c r="F40" s="78">
        <v>315</v>
      </c>
      <c r="G40" s="79" t="s">
        <v>36</v>
      </c>
      <c r="O40" s="22"/>
      <c r="P40" s="22"/>
      <c r="Q40" s="22"/>
      <c r="S40" s="75"/>
      <c r="T40" s="22"/>
      <c r="V40" s="22"/>
      <c r="W40" s="22"/>
      <c r="X40" s="69"/>
      <c r="Y40" s="75"/>
      <c r="Z40" s="22"/>
      <c r="AH40" s="22"/>
      <c r="AI40" s="22"/>
      <c r="AJ40" s="69"/>
      <c r="AK40" s="75"/>
      <c r="AL40" s="22"/>
    </row>
    <row r="41" spans="1:38" x14ac:dyDescent="0.25">
      <c r="B41" s="22"/>
      <c r="C41" s="22"/>
      <c r="D41" s="78"/>
      <c r="E41" s="78"/>
      <c r="F41" s="78"/>
      <c r="G41" s="79"/>
      <c r="I41" s="68"/>
      <c r="K41" s="68"/>
      <c r="L41" s="68"/>
      <c r="M41" s="68"/>
      <c r="P41" s="22"/>
      <c r="Q41" s="22"/>
      <c r="S41" s="75"/>
      <c r="T41" s="22"/>
      <c r="V41" s="22"/>
      <c r="W41" s="22"/>
      <c r="X41" s="69"/>
      <c r="Y41" s="75"/>
      <c r="Z41" s="22"/>
    </row>
    <row r="42" spans="1:38" x14ac:dyDescent="0.25">
      <c r="A42" s="68" t="s">
        <v>39</v>
      </c>
      <c r="B42" s="22"/>
      <c r="D42" s="78"/>
      <c r="E42" s="78"/>
      <c r="F42" s="78"/>
      <c r="G42" s="79"/>
      <c r="P42" s="22"/>
      <c r="Q42" s="22"/>
      <c r="S42" s="75"/>
      <c r="T42" s="22"/>
      <c r="V42" s="22"/>
      <c r="W42" s="22"/>
      <c r="X42" s="69"/>
      <c r="Y42" s="75"/>
      <c r="Z42" s="22"/>
    </row>
    <row r="43" spans="1:38" x14ac:dyDescent="0.25">
      <c r="A43" s="68" t="s">
        <v>24</v>
      </c>
      <c r="B43" s="22">
        <v>1</v>
      </c>
      <c r="C43" s="22" t="s">
        <v>26</v>
      </c>
      <c r="D43" s="69">
        <v>29.6</v>
      </c>
      <c r="E43" s="78">
        <f>D43*10.764</f>
        <v>318.61439999999999</v>
      </c>
      <c r="F43" s="78">
        <v>319</v>
      </c>
      <c r="G43" s="79" t="s">
        <v>36</v>
      </c>
      <c r="I43" s="69">
        <v>8</v>
      </c>
    </row>
    <row r="44" spans="1:38" x14ac:dyDescent="0.25">
      <c r="A44" s="68"/>
      <c r="B44" s="22">
        <v>2</v>
      </c>
      <c r="C44" s="22" t="s">
        <v>26</v>
      </c>
      <c r="D44" s="69">
        <v>34.99</v>
      </c>
      <c r="E44" s="78">
        <f>D44*10.764</f>
        <v>376.63236000000001</v>
      </c>
      <c r="F44" s="78">
        <v>377</v>
      </c>
      <c r="G44" s="79" t="s">
        <v>52</v>
      </c>
    </row>
    <row r="45" spans="1:38" x14ac:dyDescent="0.25">
      <c r="B45" s="22">
        <v>3</v>
      </c>
      <c r="C45" s="22" t="s">
        <v>26</v>
      </c>
      <c r="D45" s="69">
        <v>37.6</v>
      </c>
      <c r="E45" s="78">
        <f>D45*10.764</f>
        <v>404.72640000000001</v>
      </c>
      <c r="F45" s="78">
        <v>405</v>
      </c>
      <c r="G45" s="79" t="s">
        <v>52</v>
      </c>
    </row>
    <row r="46" spans="1:38" x14ac:dyDescent="0.25">
      <c r="B46" s="69">
        <v>4</v>
      </c>
      <c r="C46" s="22" t="s">
        <v>26</v>
      </c>
      <c r="D46" s="69">
        <v>29.22</v>
      </c>
      <c r="E46" s="78">
        <f>D46*10.764</f>
        <v>314.52407999999997</v>
      </c>
      <c r="F46" s="78">
        <v>315</v>
      </c>
      <c r="G46" s="79" t="s">
        <v>36</v>
      </c>
    </row>
    <row r="47" spans="1:38" x14ac:dyDescent="0.25">
      <c r="E47" s="78"/>
      <c r="F47" s="78"/>
    </row>
    <row r="48" spans="1:38" x14ac:dyDescent="0.25">
      <c r="A48" s="68" t="s">
        <v>41</v>
      </c>
      <c r="E48" s="78"/>
      <c r="F48" s="78"/>
      <c r="I48" s="68"/>
      <c r="K48" s="68"/>
      <c r="L48" s="68"/>
      <c r="M48" s="68"/>
      <c r="N48" s="68"/>
      <c r="O48" s="74"/>
      <c r="P48" s="22"/>
      <c r="Q48" s="22"/>
    </row>
    <row r="49" spans="1:17" x14ac:dyDescent="0.25">
      <c r="A49" s="68" t="s">
        <v>24</v>
      </c>
      <c r="B49" s="69">
        <v>1</v>
      </c>
      <c r="C49" s="22" t="s">
        <v>26</v>
      </c>
      <c r="D49" s="69">
        <v>29.6</v>
      </c>
      <c r="E49" s="78">
        <f>D49*10.764</f>
        <v>318.61439999999999</v>
      </c>
      <c r="F49" s="78">
        <v>319</v>
      </c>
      <c r="G49" s="79" t="s">
        <v>36</v>
      </c>
      <c r="I49" s="68">
        <v>4</v>
      </c>
      <c r="L49" s="78"/>
      <c r="M49" s="78"/>
      <c r="N49" s="79"/>
    </row>
    <row r="50" spans="1:17" x14ac:dyDescent="0.25">
      <c r="A50" s="68"/>
      <c r="B50" s="69">
        <v>2</v>
      </c>
      <c r="C50" s="22" t="s">
        <v>26</v>
      </c>
      <c r="D50" s="69">
        <v>34.99</v>
      </c>
      <c r="E50" s="78">
        <f>D50*10.764</f>
        <v>376.63236000000001</v>
      </c>
      <c r="F50" s="78">
        <v>377</v>
      </c>
      <c r="G50" s="79" t="s">
        <v>52</v>
      </c>
      <c r="L50" s="78"/>
      <c r="M50" s="78"/>
      <c r="N50" s="79"/>
    </row>
    <row r="51" spans="1:17" x14ac:dyDescent="0.25">
      <c r="B51" s="69">
        <v>3</v>
      </c>
      <c r="C51" s="22" t="s">
        <v>26</v>
      </c>
      <c r="D51" s="69">
        <v>37.6</v>
      </c>
      <c r="E51" s="78">
        <f>D51*10.764</f>
        <v>404.72640000000001</v>
      </c>
      <c r="F51" s="78">
        <v>405</v>
      </c>
      <c r="G51" s="79" t="s">
        <v>52</v>
      </c>
      <c r="L51" s="78"/>
      <c r="M51" s="78"/>
      <c r="N51" s="79"/>
    </row>
    <row r="52" spans="1:17" x14ac:dyDescent="0.25">
      <c r="B52" s="69">
        <v>4</v>
      </c>
      <c r="C52" s="22" t="s">
        <v>26</v>
      </c>
      <c r="D52" s="69">
        <v>29.2</v>
      </c>
      <c r="E52" s="78">
        <f>D52*10.764</f>
        <v>314.30879999999996</v>
      </c>
      <c r="F52" s="78">
        <v>315</v>
      </c>
      <c r="G52" s="79" t="s">
        <v>36</v>
      </c>
      <c r="L52" s="78"/>
      <c r="M52" s="78"/>
      <c r="N52" s="79"/>
    </row>
    <row r="53" spans="1:17" x14ac:dyDescent="0.25">
      <c r="D53" s="78"/>
      <c r="E53" s="78"/>
      <c r="F53" s="78"/>
      <c r="G53" s="79"/>
      <c r="I53" s="69">
        <f>I49+I43+I38+I34+I30+I21+I17+I13+I9+I5</f>
        <v>48</v>
      </c>
    </row>
    <row r="54" spans="1:17" x14ac:dyDescent="0.25">
      <c r="I54" s="68"/>
      <c r="K54" s="68"/>
      <c r="L54" s="68"/>
      <c r="M54" s="68"/>
      <c r="O54" s="74"/>
      <c r="P54" s="22"/>
      <c r="Q54" s="22"/>
    </row>
    <row r="55" spans="1:17" x14ac:dyDescent="0.25">
      <c r="A55" s="68"/>
      <c r="I55" s="68"/>
      <c r="K55" s="68"/>
    </row>
    <row r="56" spans="1:17" x14ac:dyDescent="0.25">
      <c r="A56" s="68"/>
      <c r="D56" s="78"/>
      <c r="E56" s="78"/>
      <c r="F56" s="78"/>
      <c r="G56" s="79"/>
      <c r="I56" s="68"/>
      <c r="L56" s="78"/>
      <c r="M56" s="78"/>
      <c r="N56" s="79"/>
    </row>
    <row r="57" spans="1:17" x14ac:dyDescent="0.25">
      <c r="A57" s="68"/>
      <c r="D57" s="78"/>
      <c r="E57" s="78"/>
      <c r="F57" s="78"/>
      <c r="G57" s="79"/>
      <c r="L57" s="78"/>
      <c r="M57" s="78"/>
      <c r="N57" s="79"/>
    </row>
    <row r="58" spans="1:17" x14ac:dyDescent="0.25">
      <c r="D58" s="78"/>
      <c r="E58" s="78"/>
      <c r="F58" s="78"/>
      <c r="G58" s="79"/>
      <c r="L58" s="78"/>
      <c r="M58" s="78"/>
      <c r="N58" s="79"/>
    </row>
    <row r="59" spans="1:17" x14ac:dyDescent="0.25">
      <c r="D59" s="78"/>
      <c r="E59" s="78"/>
      <c r="F59" s="78"/>
      <c r="G59" s="79"/>
      <c r="L59" s="78"/>
      <c r="M59" s="78"/>
      <c r="N59" s="79"/>
      <c r="O59" s="74"/>
      <c r="P59" s="22"/>
      <c r="Q59" s="22"/>
    </row>
    <row r="60" spans="1:17" x14ac:dyDescent="0.25">
      <c r="D60" s="78"/>
      <c r="E60" s="78"/>
      <c r="F60" s="78"/>
      <c r="G60" s="79"/>
    </row>
    <row r="61" spans="1:17" x14ac:dyDescent="0.25">
      <c r="A61" s="68"/>
    </row>
    <row r="62" spans="1:17" x14ac:dyDescent="0.25">
      <c r="A62" s="68"/>
      <c r="I62" s="68"/>
      <c r="K62" s="68"/>
    </row>
    <row r="63" spans="1:17" x14ac:dyDescent="0.25">
      <c r="A63" s="68"/>
      <c r="D63" s="78"/>
      <c r="E63" s="78"/>
      <c r="F63" s="78"/>
      <c r="G63" s="79"/>
      <c r="I63" s="68"/>
      <c r="L63" s="78"/>
      <c r="M63" s="78"/>
      <c r="N63" s="79"/>
    </row>
    <row r="64" spans="1:17" x14ac:dyDescent="0.25">
      <c r="A64" s="68"/>
      <c r="D64" s="78"/>
      <c r="E64" s="78"/>
      <c r="F64" s="78"/>
      <c r="G64" s="79"/>
      <c r="L64" s="78"/>
      <c r="M64" s="78"/>
      <c r="N64" s="79"/>
    </row>
    <row r="65" spans="1:14" x14ac:dyDescent="0.25">
      <c r="D65" s="78"/>
      <c r="E65" s="78"/>
      <c r="F65" s="78"/>
      <c r="G65" s="79"/>
      <c r="L65" s="78"/>
      <c r="M65" s="78"/>
      <c r="N65" s="79"/>
    </row>
    <row r="66" spans="1:14" x14ac:dyDescent="0.25">
      <c r="D66" s="78"/>
      <c r="E66" s="78"/>
      <c r="F66" s="78"/>
      <c r="G66" s="79"/>
      <c r="L66" s="78"/>
      <c r="M66" s="78"/>
      <c r="N66" s="79"/>
    </row>
    <row r="67" spans="1:14" x14ac:dyDescent="0.25">
      <c r="D67" s="78"/>
      <c r="E67" s="78"/>
      <c r="F67" s="78"/>
      <c r="G67" s="79"/>
    </row>
    <row r="69" spans="1:14" x14ac:dyDescent="0.25">
      <c r="A69" s="68"/>
      <c r="I69" s="68"/>
      <c r="K69" s="68"/>
    </row>
    <row r="70" spans="1:14" x14ac:dyDescent="0.25">
      <c r="A70" s="68"/>
      <c r="D70" s="78"/>
      <c r="E70" s="78"/>
      <c r="F70" s="78"/>
      <c r="G70" s="79"/>
      <c r="I70" s="68"/>
      <c r="L70" s="78"/>
      <c r="M70" s="78"/>
      <c r="N70" s="79"/>
    </row>
    <row r="71" spans="1:14" x14ac:dyDescent="0.25">
      <c r="A71" s="68"/>
      <c r="D71" s="78"/>
      <c r="E71" s="78"/>
      <c r="F71" s="78"/>
      <c r="G71" s="79"/>
      <c r="L71" s="78"/>
      <c r="M71" s="78"/>
      <c r="N71" s="79"/>
    </row>
    <row r="72" spans="1:14" x14ac:dyDescent="0.25">
      <c r="D72" s="78"/>
      <c r="E72" s="78"/>
      <c r="F72" s="78"/>
      <c r="G72" s="79"/>
      <c r="L72" s="78"/>
      <c r="M72" s="78"/>
      <c r="N72" s="79"/>
    </row>
    <row r="73" spans="1:14" x14ac:dyDescent="0.25">
      <c r="D73" s="78"/>
      <c r="E73" s="78"/>
      <c r="F73" s="78"/>
      <c r="G73" s="79"/>
      <c r="L73" s="78"/>
      <c r="M73" s="78"/>
      <c r="N73" s="79"/>
    </row>
    <row r="74" spans="1:14" x14ac:dyDescent="0.25">
      <c r="D74" s="78"/>
      <c r="E74" s="78"/>
      <c r="F74" s="78"/>
      <c r="G74" s="79"/>
    </row>
    <row r="76" spans="1:14" x14ac:dyDescent="0.25">
      <c r="A76" s="68"/>
      <c r="I76" s="68"/>
      <c r="K76" s="68"/>
    </row>
    <row r="77" spans="1:14" x14ac:dyDescent="0.25">
      <c r="A77" s="68"/>
      <c r="D77" s="78"/>
      <c r="E77" s="78"/>
      <c r="F77" s="78"/>
      <c r="G77" s="79"/>
      <c r="I77" s="68"/>
      <c r="L77" s="78"/>
      <c r="M77" s="78"/>
      <c r="N77" s="79"/>
    </row>
    <row r="78" spans="1:14" x14ac:dyDescent="0.25">
      <c r="A78" s="68"/>
      <c r="D78" s="78"/>
      <c r="E78" s="78"/>
      <c r="F78" s="78"/>
      <c r="G78" s="79"/>
      <c r="L78" s="78"/>
      <c r="M78" s="78"/>
      <c r="N78" s="79"/>
    </row>
    <row r="79" spans="1:14" x14ac:dyDescent="0.25">
      <c r="D79" s="78"/>
      <c r="E79" s="78"/>
      <c r="F79" s="78"/>
      <c r="G79" s="79"/>
      <c r="L79" s="78"/>
      <c r="M79" s="78"/>
      <c r="N79" s="79"/>
    </row>
    <row r="80" spans="1:14" x14ac:dyDescent="0.25">
      <c r="D80" s="78"/>
      <c r="E80" s="78"/>
      <c r="F80" s="78"/>
      <c r="G80" s="79"/>
      <c r="L80" s="78"/>
      <c r="M80" s="78"/>
      <c r="N80" s="79"/>
    </row>
    <row r="81" spans="1:14" x14ac:dyDescent="0.25">
      <c r="D81" s="78"/>
      <c r="E81" s="78"/>
      <c r="F81" s="78"/>
      <c r="G81" s="79"/>
    </row>
    <row r="83" spans="1:14" x14ac:dyDescent="0.25">
      <c r="A83" s="68"/>
      <c r="I83" s="68"/>
      <c r="K83" s="68"/>
    </row>
    <row r="84" spans="1:14" x14ac:dyDescent="0.25">
      <c r="A84" s="68"/>
      <c r="D84" s="78"/>
      <c r="E84" s="78"/>
      <c r="F84" s="78"/>
      <c r="G84" s="79"/>
      <c r="I84" s="68"/>
      <c r="L84" s="78"/>
      <c r="M84" s="78"/>
      <c r="N84" s="79"/>
    </row>
    <row r="85" spans="1:14" x14ac:dyDescent="0.25">
      <c r="A85" s="68"/>
      <c r="D85" s="78"/>
      <c r="E85" s="78"/>
      <c r="F85" s="78"/>
      <c r="G85" s="79"/>
      <c r="L85" s="78"/>
      <c r="M85" s="78"/>
      <c r="N85" s="79"/>
    </row>
    <row r="86" spans="1:14" x14ac:dyDescent="0.25">
      <c r="D86" s="78"/>
      <c r="E86" s="78"/>
      <c r="F86" s="78"/>
      <c r="G86" s="79"/>
      <c r="L86" s="78"/>
      <c r="M86" s="78"/>
      <c r="N86" s="79"/>
    </row>
    <row r="87" spans="1:14" x14ac:dyDescent="0.25">
      <c r="D87" s="78"/>
      <c r="E87" s="78"/>
      <c r="F87" s="78"/>
      <c r="G87" s="79"/>
      <c r="L87" s="78"/>
      <c r="M87" s="78"/>
      <c r="N87" s="79"/>
    </row>
    <row r="88" spans="1:14" x14ac:dyDescent="0.25">
      <c r="D88" s="78"/>
      <c r="E88" s="78"/>
      <c r="F88" s="78"/>
      <c r="G88" s="79"/>
    </row>
    <row r="91" spans="1:14" x14ac:dyDescent="0.25">
      <c r="A91" s="68"/>
    </row>
    <row r="97" spans="1:1" x14ac:dyDescent="0.25">
      <c r="A97" s="68"/>
    </row>
    <row r="102" spans="1:1" x14ac:dyDescent="0.25">
      <c r="A102" s="68"/>
    </row>
    <row r="107" spans="1:1" x14ac:dyDescent="0.25">
      <c r="A107" s="68"/>
    </row>
    <row r="113" spans="1:2" x14ac:dyDescent="0.25">
      <c r="A113" s="68"/>
    </row>
    <row r="119" spans="1:2" x14ac:dyDescent="0.25">
      <c r="A119" s="68"/>
    </row>
    <row r="121" spans="1:2" x14ac:dyDescent="0.25">
      <c r="B121" s="73"/>
    </row>
    <row r="123" spans="1:2" x14ac:dyDescent="0.25">
      <c r="A123" s="68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6CD04-9FCB-4C32-AF98-975EB73D938E}">
  <dimension ref="B3"/>
  <sheetViews>
    <sheetView topLeftCell="B322" workbookViewId="0">
      <selection activeCell="C340" sqref="C340"/>
    </sheetView>
  </sheetViews>
  <sheetFormatPr defaultRowHeight="15" x14ac:dyDescent="0.25"/>
  <sheetData>
    <row r="3" spans="2:2" x14ac:dyDescent="0.25">
      <c r="B3" s="16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Mansion 835</vt:lpstr>
      <vt:lpstr>Mansion 835 (Sale)</vt:lpstr>
      <vt:lpstr>Mansion 835 (Rehab)</vt:lpstr>
      <vt:lpstr>Total</vt:lpstr>
      <vt:lpstr>Rera</vt:lpstr>
      <vt:lpstr>IGR</vt:lpstr>
      <vt:lpstr>Typical Floor</vt:lpstr>
      <vt:lpstr>Rates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2024-10-01T11:06:56Z</dcterms:modified>
</cp:coreProperties>
</file>