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Backbay Reclamation\Pravinkumar Maganlal Jain\Unit No. 318\"/>
    </mc:Choice>
  </mc:AlternateContent>
  <xr:revisionPtr revIDLastSave="0" documentId="13_ncr:1_{01E3807D-FB91-4D20-A55C-BEEF589CBE9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84" i="23" l="1"/>
  <c r="I23" i="23"/>
  <c r="I8" i="23"/>
  <c r="I7" i="23"/>
  <c r="I10" i="23" s="1"/>
  <c r="I11" i="23" s="1"/>
  <c r="I12" i="23" s="1"/>
  <c r="I13" i="23" s="1"/>
  <c r="I6" i="23"/>
  <c r="I5" i="23"/>
  <c r="I14" i="23" s="1"/>
  <c r="I16" i="23" l="1"/>
  <c r="I19" i="23" l="1"/>
  <c r="I25" i="23" s="1"/>
  <c r="K16" i="23"/>
  <c r="I20" i="23"/>
  <c r="F84" i="23"/>
  <c r="F23" i="23"/>
  <c r="F10" i="23"/>
  <c r="F11" i="23" s="1"/>
  <c r="F8" i="23"/>
  <c r="F7" i="23"/>
  <c r="F6" i="23"/>
  <c r="F5" i="23"/>
  <c r="F14" i="23" s="1"/>
  <c r="I21" i="23" l="1"/>
  <c r="F12" i="23"/>
  <c r="F13" i="23" s="1"/>
  <c r="F16" i="23" s="1"/>
  <c r="F19" i="23" s="1"/>
  <c r="J37" i="4"/>
  <c r="J36" i="4"/>
  <c r="F20" i="23" l="1"/>
  <c r="F25" i="23"/>
  <c r="F21" i="23"/>
  <c r="F2" i="4"/>
  <c r="P2" i="4"/>
  <c r="Q7" i="4"/>
  <c r="P4" i="4"/>
  <c r="P3" i="4"/>
  <c r="G29" i="4"/>
  <c r="C5" i="25" l="1"/>
  <c r="C4" i="25"/>
  <c r="C3" i="25"/>
  <c r="B2" i="4"/>
  <c r="C2" i="4" s="1"/>
  <c r="Q3" i="4"/>
  <c r="B3" i="4" s="1"/>
  <c r="C3" i="4" s="1"/>
  <c r="D3" i="4" s="1"/>
  <c r="Q5" i="4"/>
  <c r="P6" i="4"/>
  <c r="Q6" i="4" s="1"/>
  <c r="B6" i="4" s="1"/>
  <c r="C6" i="4" s="1"/>
  <c r="B7" i="4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J19" i="23" s="1"/>
  <c r="C25" i="23" l="1"/>
  <c r="C20" i="23"/>
  <c r="J20" i="23" s="1"/>
  <c r="C21" i="23"/>
  <c r="J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<sst xmlns="http://schemas.openxmlformats.org/spreadsheetml/2006/main" count="140" uniqueCount="94">
  <si>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</si>
  <si>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</si>
  <si>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</si>
  <si>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</si>
  <si>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</si>
  <si>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</si>
  <si>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</si>
  <si>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</si>
  <si>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</si>
  <si>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</si>
  <si>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</si>
  <si>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</si>
  <si>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</si>
  <si>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</si>
  <si>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</si>
  <si>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</si>
  <si>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</si>
  <si>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</si>
  <si>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</si>
  <si>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</si>
  <si>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</si>
  <si>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</si>
  <si>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</si>
  <si>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</si>
  <si>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</si>
  <si>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</si>
  <si>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</si>
  <si>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</si>
  <si>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</si>
  <si>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</si>
  <si>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</si>
  <si>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</si>
  <si>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</si>
  <si>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</si>
  <si>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</si>
  <si>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</si>
  <si>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</si>
  <si>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</si>
  <si>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</si>
  <si>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</si>
  <si>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</si>
  <si>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</si>
  <si>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</si>
  <si>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</si>
  <si>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</si>
  <si>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</si>
  <si>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</si>
  <si>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</si>
  <si>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</si>
  <si>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</si>
  <si>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</si>
  <si>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</si>
  <si>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</si>
  <si>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</si>
  <si>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</si>
  <si>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</si>
  <si>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</si>
  <si>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</si>
  <si>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</si>
  <si>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</si>
  <si>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</si>
  <si>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</si>
  <si>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</si>
  <si>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</si>
  <si>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</si>
  <si>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</si>
  <si>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</si>
  <si>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</si>
  <si>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</si>
  <si>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</si>
  <si>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</si>
  <si>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</si>
  <si>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</si>
  <si>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</si>
  <si>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</si>
  <si>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</si>
  <si>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</si>
  <si>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</si>
  <si>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</si>
  <si>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</si>
  <si>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</si>
  <si>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</si>
  <si>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</si>
  <si>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</si>
  <si>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- 1972</t>
  </si>
  <si>
    <t>IGR-17.05.24</t>
  </si>
  <si>
    <t>IGR-27.09.23</t>
  </si>
  <si>
    <t>IGR-23.08.22</t>
  </si>
  <si>
    <t>IGR-27.01.22</t>
  </si>
  <si>
    <t>UNIT NO</t>
  </si>
  <si>
    <t>CA</t>
  </si>
  <si>
    <t>AGR</t>
  </si>
  <si>
    <t>PRICE</t>
  </si>
  <si>
    <t>Unit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</si>
</sst>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945F6A-8A48-4342-BC7A-3EE653F4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0</xdr:row>
      <xdr:rowOff>0</xdr:rowOff>
    </xdr:from>
    <xdr:to>
      <xdr:col>28</xdr:col>
      <xdr:colOff>58259</xdr:colOff>
      <xdr:row>47</xdr:row>
      <xdr:rowOff>96476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3F5305-503E-45BB-B586-B4DB0235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100" y="0"/>
          <a:ext cx="7944959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B9D46-8078-42B7-9DD0-95D102BF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1455EA-667F-4B7A-8522-67D41236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087C31-38C9-4123-B6B6-68B3B472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09E43-5538-4BBD-AE4B-0EA5A5CFC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96486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07EBAB-DC89-4293-BABD-01D3FAA8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15E69A-77FC-4EB6-AE1F-02CE98DA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154125.16799999998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183525.16799999998</v>
      </c>
      <c r="D9" s="58" t="s">
        <v>62</v>
      </c>
      <c r="E9" s="59">
        <f>C9/10.764</f>
        <v>17049.904124860645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52</v>
      </c>
      <c r="D13" s="65">
        <f>D12-C13</f>
        <v>48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workbookViewId="0">
      <selection activeCell="K28" sqref="K28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hidden="1" customWidth="1"/>
    <col min="8" max="8" width="14.28515625" hidden="1" customWidth="1"/>
    <col min="9" max="9" width="17.140625" style="16" customWidth="1"/>
    <col min="10" max="10" width="14.28515625" style="16" bestFit="1" customWidth="1"/>
    <col min="11" max="11" width="14.28515625" bestFit="1" customWidth="1"/>
  </cols>
  <sheetData>
    <row r="1" spans="1:11" x14ac:dyDescent="0.25">
      <c r="A1" s="11"/>
      <c r="B1" s="12"/>
      <c r="C1" s="13"/>
      <c r="D1" s="14"/>
      <c r="F1" s="13"/>
      <c r="G1" s="14"/>
      <c r="I1" s="13"/>
      <c r="J1" s="14"/>
    </row>
    <row r="2" spans="1:11" x14ac:dyDescent="0.25">
      <c r="A2" s="15"/>
      <c r="D2" s="17"/>
      <c r="G2" s="17"/>
      <c r="J2" s="17"/>
    </row>
    <row r="3" spans="1:11" x14ac:dyDescent="0.25">
      <c r="A3" s="15" t="s">
        <v>13</v>
      </c>
      <c r="B3" s="18"/>
      <c r="C3" s="19">
        <v>18000</v>
      </c>
      <c r="D3" s="22" t="s">
        <v>75</v>
      </c>
      <c r="E3" s="6" t="s">
        <v>83</v>
      </c>
      <c r="F3" s="19">
        <v>18000</v>
      </c>
      <c r="G3" s="22" t="s">
        <v>75</v>
      </c>
      <c r="H3" s="6" t="s">
        <v>83</v>
      </c>
      <c r="I3" s="19">
        <v>18000</v>
      </c>
      <c r="J3" s="22" t="s">
        <v>75</v>
      </c>
      <c r="K3" s="6" t="s">
        <v>83</v>
      </c>
    </row>
    <row r="4" spans="1:11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  <c r="I4" s="19">
        <v>2500</v>
      </c>
      <c r="J4" s="22"/>
    </row>
    <row r="5" spans="1:11" x14ac:dyDescent="0.25">
      <c r="A5" s="15" t="s">
        <v>15</v>
      </c>
      <c r="B5" s="18"/>
      <c r="C5" s="19">
        <f>C3-C4</f>
        <v>15500</v>
      </c>
      <c r="D5" s="22"/>
      <c r="F5" s="19">
        <f>F3-F4</f>
        <v>15500</v>
      </c>
      <c r="G5" s="22"/>
      <c r="I5" s="19">
        <f>I3-I4</f>
        <v>15500</v>
      </c>
      <c r="J5" s="22"/>
    </row>
    <row r="6" spans="1:11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  <c r="I6" s="19">
        <f>I4</f>
        <v>2500</v>
      </c>
      <c r="J6" s="22"/>
    </row>
    <row r="7" spans="1:11" x14ac:dyDescent="0.25">
      <c r="A7" s="15" t="s">
        <v>17</v>
      </c>
      <c r="B7" s="23"/>
      <c r="C7" s="24">
        <f>D7-D8</f>
        <v>52</v>
      </c>
      <c r="D7" s="24">
        <v>2024</v>
      </c>
      <c r="F7" s="24">
        <f>G7-G8</f>
        <v>52</v>
      </c>
      <c r="G7" s="24">
        <v>2024</v>
      </c>
      <c r="I7" s="24">
        <f>J7-J8</f>
        <v>52</v>
      </c>
      <c r="J7" s="24">
        <v>2024</v>
      </c>
    </row>
    <row r="8" spans="1:11" x14ac:dyDescent="0.25">
      <c r="A8" s="15" t="s">
        <v>18</v>
      </c>
      <c r="B8" s="23"/>
      <c r="C8" s="24">
        <f>C9-C7</f>
        <v>8</v>
      </c>
      <c r="D8" s="24">
        <v>1972</v>
      </c>
      <c r="F8" s="24">
        <f>F9-F7</f>
        <v>8</v>
      </c>
      <c r="G8" s="24">
        <v>1972</v>
      </c>
      <c r="I8" s="24">
        <f>I9-I7</f>
        <v>8</v>
      </c>
      <c r="J8" s="24">
        <v>1972</v>
      </c>
    </row>
    <row r="9" spans="1:11" x14ac:dyDescent="0.25">
      <c r="A9" s="15" t="s">
        <v>19</v>
      </c>
      <c r="B9" s="23"/>
      <c r="C9" s="24">
        <v>60</v>
      </c>
      <c r="D9" s="24"/>
      <c r="F9" s="24">
        <v>60</v>
      </c>
      <c r="G9" s="24"/>
      <c r="I9" s="24">
        <v>60</v>
      </c>
      <c r="J9" s="24"/>
    </row>
    <row r="10" spans="1:11" ht="30" x14ac:dyDescent="0.25">
      <c r="A10" s="21" t="s">
        <v>20</v>
      </c>
      <c r="B10" s="23"/>
      <c r="C10" s="24">
        <f>90*C7/C9</f>
        <v>78</v>
      </c>
      <c r="D10" s="24"/>
      <c r="F10" s="24">
        <f>90*F7/F9</f>
        <v>78</v>
      </c>
      <c r="G10" s="24"/>
      <c r="I10" s="24">
        <f>90*I7/I9</f>
        <v>78</v>
      </c>
      <c r="J10" s="24"/>
    </row>
    <row r="11" spans="1:11" x14ac:dyDescent="0.25">
      <c r="A11" s="15"/>
      <c r="B11" s="25"/>
      <c r="C11" s="26">
        <f>C10%</f>
        <v>0.78</v>
      </c>
      <c r="D11" s="26"/>
      <c r="F11" s="26">
        <f>F10%</f>
        <v>0.78</v>
      </c>
      <c r="G11" s="26"/>
      <c r="I11" s="26">
        <f>I10%</f>
        <v>0.78</v>
      </c>
      <c r="J11" s="26"/>
    </row>
    <row r="12" spans="1:11" x14ac:dyDescent="0.25">
      <c r="A12" s="15" t="s">
        <v>21</v>
      </c>
      <c r="B12" s="18"/>
      <c r="C12" s="19">
        <f>C6*C11</f>
        <v>1950</v>
      </c>
      <c r="D12" s="22"/>
      <c r="F12" s="19">
        <f>F6*F11</f>
        <v>1950</v>
      </c>
      <c r="G12" s="22"/>
      <c r="I12" s="19">
        <f>I6*I11</f>
        <v>1950</v>
      </c>
      <c r="J12" s="22"/>
    </row>
    <row r="13" spans="1:11" x14ac:dyDescent="0.25">
      <c r="A13" s="15" t="s">
        <v>22</v>
      </c>
      <c r="B13" s="18"/>
      <c r="C13" s="19">
        <f>C6-C12</f>
        <v>550</v>
      </c>
      <c r="D13" s="22"/>
      <c r="F13" s="19">
        <f>F6-F12</f>
        <v>550</v>
      </c>
      <c r="G13" s="22"/>
      <c r="I13" s="19">
        <f>I6-I12</f>
        <v>550</v>
      </c>
      <c r="J13" s="22"/>
    </row>
    <row r="14" spans="1:11" x14ac:dyDescent="0.25">
      <c r="A14" s="15" t="s">
        <v>15</v>
      </c>
      <c r="B14" s="18"/>
      <c r="C14" s="19">
        <f>C5</f>
        <v>15500</v>
      </c>
      <c r="D14" s="22"/>
      <c r="F14" s="19">
        <f>F5</f>
        <v>15500</v>
      </c>
      <c r="G14" s="22"/>
      <c r="I14" s="19">
        <f>I5</f>
        <v>15500</v>
      </c>
      <c r="J14" s="22"/>
    </row>
    <row r="15" spans="1:11" x14ac:dyDescent="0.25">
      <c r="B15" s="18"/>
      <c r="C15" s="19"/>
      <c r="D15" s="22"/>
      <c r="F15" s="19"/>
      <c r="G15" s="22"/>
      <c r="I15" s="19"/>
      <c r="J15" s="22"/>
    </row>
    <row r="16" spans="1:11" x14ac:dyDescent="0.25">
      <c r="A16" s="27" t="s">
        <v>23</v>
      </c>
      <c r="B16" s="28"/>
      <c r="C16" s="20">
        <f>C14+C13</f>
        <v>16050</v>
      </c>
      <c r="D16" s="22"/>
      <c r="F16" s="20">
        <f>F14+F13</f>
        <v>16050</v>
      </c>
      <c r="G16" s="22"/>
      <c r="I16" s="20">
        <f>I14+I13</f>
        <v>16050</v>
      </c>
      <c r="J16" s="22"/>
      <c r="K16" s="65">
        <f>I16/1.2</f>
        <v>13375</v>
      </c>
    </row>
    <row r="17" spans="1:11" x14ac:dyDescent="0.25">
      <c r="A17" t="s">
        <v>93</v>
      </c>
      <c r="B17" s="23"/>
      <c r="C17" s="24">
        <v>318</v>
      </c>
      <c r="D17" s="24"/>
      <c r="F17" s="24">
        <v>319</v>
      </c>
      <c r="G17" s="24"/>
      <c r="I17" s="24">
        <v>419</v>
      </c>
      <c r="J17" s="24"/>
    </row>
    <row r="18" spans="1:11" x14ac:dyDescent="0.25">
      <c r="A18" s="71" t="str">
        <f>E3</f>
        <v>ACA</v>
      </c>
      <c r="B18" s="7"/>
      <c r="C18" s="29">
        <v>840</v>
      </c>
      <c r="D18" s="24"/>
      <c r="F18" s="29">
        <v>840</v>
      </c>
      <c r="G18" s="24"/>
      <c r="I18" s="29">
        <v>840</v>
      </c>
      <c r="J18" s="24"/>
    </row>
    <row r="19" spans="1:11" x14ac:dyDescent="0.25">
      <c r="A19" s="15" t="s">
        <v>73</v>
      </c>
      <c r="B19" s="6"/>
      <c r="C19" s="30">
        <f>C18*C16</f>
        <v>13482000</v>
      </c>
      <c r="D19" s="72"/>
      <c r="E19" s="65"/>
      <c r="F19" s="30">
        <f>F18*F16</f>
        <v>13482000</v>
      </c>
      <c r="G19" s="72"/>
      <c r="H19" s="65"/>
      <c r="I19" s="30">
        <f>I18*I16</f>
        <v>13482000</v>
      </c>
      <c r="J19" s="72">
        <f>C19+F19+I19</f>
        <v>40446000</v>
      </c>
      <c r="K19" s="65"/>
    </row>
    <row r="20" spans="1:11" x14ac:dyDescent="0.25">
      <c r="A20" s="15" t="s">
        <v>24</v>
      </c>
      <c r="C20" s="31">
        <f>C19*90%</f>
        <v>12133800</v>
      </c>
      <c r="D20" s="30"/>
      <c r="E20" s="65"/>
      <c r="F20" s="31">
        <f>F19*90%</f>
        <v>12133800</v>
      </c>
      <c r="G20" s="72"/>
      <c r="H20" s="65"/>
      <c r="I20" s="31">
        <f>I19*90%</f>
        <v>12133800</v>
      </c>
      <c r="J20" s="72">
        <f t="shared" ref="J20:J21" si="0">C20+F20+I20</f>
        <v>36401400</v>
      </c>
      <c r="K20" s="65"/>
    </row>
    <row r="21" spans="1:11" x14ac:dyDescent="0.25">
      <c r="A21" s="15" t="s">
        <v>25</v>
      </c>
      <c r="C21" s="31">
        <f>C19*80%</f>
        <v>10785600</v>
      </c>
      <c r="D21" s="31"/>
      <c r="E21" s="65"/>
      <c r="F21" s="31">
        <f>F19*80%</f>
        <v>10785600</v>
      </c>
      <c r="G21" s="72"/>
      <c r="H21" s="65"/>
      <c r="I21" s="31">
        <f>I19*80%</f>
        <v>10785600</v>
      </c>
      <c r="J21" s="72">
        <f t="shared" si="0"/>
        <v>32356800</v>
      </c>
      <c r="K21" s="65"/>
    </row>
    <row r="22" spans="1:11" x14ac:dyDescent="0.25">
      <c r="A22" s="15"/>
      <c r="D22" s="24"/>
      <c r="G22" s="24"/>
      <c r="J22" s="24"/>
    </row>
    <row r="23" spans="1:11" x14ac:dyDescent="0.25">
      <c r="A23" s="32" t="s">
        <v>26</v>
      </c>
      <c r="B23" s="33"/>
      <c r="C23" s="34">
        <f>C4*C18</f>
        <v>2100000</v>
      </c>
      <c r="D23" s="34"/>
      <c r="F23" s="34">
        <f>F4*F18</f>
        <v>2100000</v>
      </c>
      <c r="G23" s="34"/>
      <c r="I23" s="34">
        <f>I4*I18</f>
        <v>2100000</v>
      </c>
      <c r="J23" s="34"/>
    </row>
    <row r="24" spans="1:11" x14ac:dyDescent="0.25">
      <c r="A24" s="15" t="s">
        <v>27</v>
      </c>
    </row>
    <row r="25" spans="1:11" x14ac:dyDescent="0.25">
      <c r="A25" s="35" t="s">
        <v>28</v>
      </c>
      <c r="B25" s="16"/>
      <c r="C25" s="31">
        <f>C19*0.025/12</f>
        <v>28087.5</v>
      </c>
      <c r="D25" s="31"/>
      <c r="E25" s="31"/>
      <c r="F25" s="31">
        <f>F19*0.025/12</f>
        <v>28087.5</v>
      </c>
      <c r="G25" s="31"/>
      <c r="H25" s="31"/>
      <c r="I25" s="31">
        <f>I19*0.025/12</f>
        <v>28087.5</v>
      </c>
      <c r="J25" s="31"/>
      <c r="K25" s="31"/>
    </row>
    <row r="26" spans="1:11" x14ac:dyDescent="0.25">
      <c r="C26" s="31"/>
      <c r="D26" s="31"/>
      <c r="F26" s="31"/>
      <c r="G26" s="31"/>
      <c r="I26" s="31"/>
      <c r="J26" s="31"/>
    </row>
    <row r="27" spans="1:11" x14ac:dyDescent="0.25">
      <c r="C27" s="31"/>
      <c r="D27" s="31"/>
      <c r="F27" s="31"/>
      <c r="G27" s="31"/>
      <c r="I27" s="31"/>
      <c r="J27" s="31"/>
    </row>
    <row r="28" spans="1:11" x14ac:dyDescent="0.25">
      <c r="C28"/>
      <c r="D28"/>
      <c r="F28"/>
      <c r="G28"/>
      <c r="I28"/>
      <c r="J28"/>
    </row>
    <row r="29" spans="1:11" x14ac:dyDescent="0.25">
      <c r="C29"/>
      <c r="D29"/>
      <c r="F29" s="65"/>
      <c r="G29"/>
      <c r="I29"/>
      <c r="J29"/>
    </row>
    <row r="30" spans="1:11" x14ac:dyDescent="0.25">
      <c r="C30"/>
      <c r="D30"/>
      <c r="F30"/>
      <c r="G30"/>
      <c r="I30"/>
      <c r="J30"/>
    </row>
    <row r="31" spans="1:11" x14ac:dyDescent="0.25">
      <c r="C31"/>
      <c r="D31"/>
      <c r="F31"/>
      <c r="G31"/>
      <c r="I31"/>
      <c r="J31"/>
    </row>
    <row r="32" spans="1:11" x14ac:dyDescent="0.25">
      <c r="C32"/>
      <c r="D32"/>
      <c r="F32"/>
      <c r="G32"/>
      <c r="I32"/>
      <c r="J32"/>
    </row>
    <row r="33" spans="1:10" x14ac:dyDescent="0.25">
      <c r="C33"/>
      <c r="D33"/>
      <c r="F33"/>
      <c r="G33"/>
      <c r="I33"/>
      <c r="J33"/>
    </row>
    <row r="34" spans="1:10" x14ac:dyDescent="0.25">
      <c r="C34"/>
      <c r="D34"/>
      <c r="F34"/>
      <c r="G34"/>
      <c r="I34"/>
      <c r="J34"/>
    </row>
    <row r="35" spans="1:10" x14ac:dyDescent="0.25">
      <c r="C35"/>
      <c r="D35"/>
      <c r="F35"/>
      <c r="G35"/>
      <c r="I35"/>
      <c r="J35"/>
    </row>
    <row r="36" spans="1:10" x14ac:dyDescent="0.25">
      <c r="C36"/>
      <c r="D36"/>
      <c r="F36"/>
      <c r="G36"/>
      <c r="I36"/>
      <c r="J36"/>
    </row>
    <row r="37" spans="1:10" x14ac:dyDescent="0.25">
      <c r="C37"/>
      <c r="D37"/>
      <c r="F37"/>
      <c r="G37"/>
      <c r="I37"/>
      <c r="J37"/>
    </row>
    <row r="38" spans="1:10" x14ac:dyDescent="0.25">
      <c r="C38"/>
      <c r="D38"/>
      <c r="F38"/>
      <c r="G38"/>
      <c r="I38"/>
      <c r="J38"/>
    </row>
    <row r="39" spans="1:10" x14ac:dyDescent="0.25">
      <c r="C39"/>
      <c r="D39"/>
      <c r="F39"/>
      <c r="G39"/>
      <c r="I39"/>
      <c r="J39"/>
    </row>
    <row r="40" spans="1:10" x14ac:dyDescent="0.25">
      <c r="C40"/>
      <c r="D40"/>
      <c r="F40"/>
      <c r="G40"/>
      <c r="I40"/>
      <c r="J40"/>
    </row>
    <row r="46" spans="1:10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9" x14ac:dyDescent="0.25">
      <c r="C84" s="16">
        <f>C83*C82</f>
        <v>0</v>
      </c>
      <c r="F84" s="16">
        <f>F83*F82</f>
        <v>0</v>
      </c>
      <c r="I84" s="16">
        <f>I83*I82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4.285156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675</v>
      </c>
      <c r="C2" s="4">
        <f t="shared" ref="C2:C16" si="1">B2*1.2</f>
        <v>810</v>
      </c>
      <c r="D2" s="4">
        <f t="shared" ref="D2:D16" si="2">C2*1.2</f>
        <v>972</v>
      </c>
      <c r="E2" s="5">
        <f t="shared" ref="E2:E16" si="3">R2</f>
        <v>11200000</v>
      </c>
      <c r="F2" s="75">
        <f t="shared" ref="F2:F15" si="4">ROUND((E2/B2),0)</f>
        <v>16593</v>
      </c>
      <c r="G2" s="73">
        <f t="shared" ref="G2:G15" si="5">ROUND((E2/C2),0)</f>
        <v>13827</v>
      </c>
      <c r="H2" s="73">
        <f t="shared" ref="H2:H15" si="6">ROUND((E2/D2),0)</f>
        <v>11523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675</v>
      </c>
      <c r="R2" s="74">
        <v>11200000</v>
      </c>
      <c r="S2" s="74" t="s">
        <v>85</v>
      </c>
    </row>
    <row r="3" spans="1:19" x14ac:dyDescent="0.25">
      <c r="A3" s="4">
        <v>2</v>
      </c>
      <c r="B3" s="4">
        <f t="shared" si="0"/>
        <v>675.17189999999994</v>
      </c>
      <c r="C3" s="4">
        <f t="shared" si="1"/>
        <v>810.20627999999988</v>
      </c>
      <c r="D3" s="4">
        <f t="shared" si="2"/>
        <v>972.24753599999985</v>
      </c>
      <c r="E3" s="5">
        <f t="shared" si="3"/>
        <v>9000000</v>
      </c>
      <c r="F3" s="75">
        <f t="shared" si="4"/>
        <v>13330</v>
      </c>
      <c r="G3" s="75">
        <f t="shared" si="5"/>
        <v>11108</v>
      </c>
      <c r="H3" s="75">
        <f t="shared" si="6"/>
        <v>9257</v>
      </c>
      <c r="I3" s="75">
        <f t="shared" si="7"/>
        <v>0</v>
      </c>
      <c r="J3" s="75">
        <f t="shared" si="8"/>
        <v>0</v>
      </c>
      <c r="K3" s="76"/>
      <c r="L3" s="76"/>
      <c r="M3" s="76"/>
      <c r="N3" s="76"/>
      <c r="O3" s="76">
        <v>0</v>
      </c>
      <c r="P3" s="76">
        <f>75.27*10.764</f>
        <v>810.20627999999988</v>
      </c>
      <c r="Q3" s="76">
        <f t="shared" ref="Q3:Q10" si="10">P3/1.2</f>
        <v>675.17189999999994</v>
      </c>
      <c r="R3" s="77">
        <v>9000000</v>
      </c>
      <c r="S3" s="77" t="s">
        <v>86</v>
      </c>
    </row>
    <row r="4" spans="1:19" x14ac:dyDescent="0.25">
      <c r="A4" s="4">
        <v>3</v>
      </c>
      <c r="B4" s="4">
        <f t="shared" si="0"/>
        <v>675</v>
      </c>
      <c r="C4" s="4">
        <f t="shared" si="1"/>
        <v>810</v>
      </c>
      <c r="D4" s="4">
        <f t="shared" si="2"/>
        <v>972</v>
      </c>
      <c r="E4" s="5">
        <f t="shared" si="3"/>
        <v>9600000</v>
      </c>
      <c r="F4" s="75">
        <f t="shared" si="4"/>
        <v>14222</v>
      </c>
      <c r="G4" s="75">
        <f t="shared" si="5"/>
        <v>11852</v>
      </c>
      <c r="H4" s="75">
        <f t="shared" si="6"/>
        <v>9877</v>
      </c>
      <c r="I4" s="75">
        <f t="shared" si="7"/>
        <v>0</v>
      </c>
      <c r="J4" s="75">
        <f t="shared" si="8"/>
        <v>0</v>
      </c>
      <c r="K4" s="76"/>
      <c r="L4" s="76"/>
      <c r="M4" s="76"/>
      <c r="N4" s="76"/>
      <c r="O4" s="76">
        <v>0</v>
      </c>
      <c r="P4" s="76">
        <f t="shared" ref="P4:P10" si="11">O4/1.2</f>
        <v>0</v>
      </c>
      <c r="Q4" s="76">
        <v>675</v>
      </c>
      <c r="R4" s="77">
        <v>9600000</v>
      </c>
      <c r="S4" s="77" t="s">
        <v>88</v>
      </c>
    </row>
    <row r="5" spans="1:19" x14ac:dyDescent="0.25">
      <c r="A5" s="4">
        <v>4</v>
      </c>
      <c r="B5" s="4">
        <f t="shared" si="0"/>
        <v>320.83333333333337</v>
      </c>
      <c r="C5" s="4">
        <f t="shared" si="1"/>
        <v>385.00000000000006</v>
      </c>
      <c r="D5" s="4">
        <f t="shared" si="2"/>
        <v>462.00000000000006</v>
      </c>
      <c r="E5" s="5">
        <f t="shared" si="3"/>
        <v>5500000</v>
      </c>
      <c r="F5" s="75">
        <f t="shared" si="4"/>
        <v>17143</v>
      </c>
      <c r="G5" s="73">
        <f t="shared" si="5"/>
        <v>14286</v>
      </c>
      <c r="H5" s="73">
        <f t="shared" si="6"/>
        <v>11905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v>385</v>
      </c>
      <c r="Q5" s="7">
        <f t="shared" si="10"/>
        <v>320.83333333333337</v>
      </c>
      <c r="R5" s="74">
        <v>5500000</v>
      </c>
      <c r="S5" s="74" t="s">
        <v>87</v>
      </c>
    </row>
    <row r="6" spans="1:19" x14ac:dyDescent="0.25">
      <c r="A6" s="4">
        <v>5</v>
      </c>
      <c r="B6" s="4">
        <f t="shared" si="0"/>
        <v>1770.8333333333335</v>
      </c>
      <c r="C6" s="4">
        <f t="shared" si="1"/>
        <v>2125</v>
      </c>
      <c r="D6" s="4">
        <f t="shared" si="2"/>
        <v>2550</v>
      </c>
      <c r="E6" s="5">
        <f t="shared" si="3"/>
        <v>50000000</v>
      </c>
      <c r="F6" s="4">
        <f t="shared" si="4"/>
        <v>28235</v>
      </c>
      <c r="G6" s="4">
        <f t="shared" si="5"/>
        <v>23529</v>
      </c>
      <c r="H6" s="4">
        <f t="shared" si="6"/>
        <v>19608</v>
      </c>
      <c r="I6" s="4">
        <f t="shared" si="7"/>
        <v>0</v>
      </c>
      <c r="J6" s="4">
        <f t="shared" si="8"/>
        <v>0</v>
      </c>
      <c r="O6">
        <v>2550</v>
      </c>
      <c r="P6">
        <f t="shared" si="11"/>
        <v>2125</v>
      </c>
      <c r="Q6">
        <f t="shared" si="10"/>
        <v>1770.8333333333335</v>
      </c>
      <c r="R6" s="2">
        <v>50000000</v>
      </c>
      <c r="S6" s="2"/>
    </row>
    <row r="7" spans="1:19" x14ac:dyDescent="0.25">
      <c r="A7" s="4">
        <v>6</v>
      </c>
      <c r="B7" s="4">
        <f t="shared" si="0"/>
        <v>866.66666666666674</v>
      </c>
      <c r="C7" s="4">
        <f t="shared" si="1"/>
        <v>1040</v>
      </c>
      <c r="D7" s="4">
        <f t="shared" si="2"/>
        <v>1248</v>
      </c>
      <c r="E7" s="5">
        <f t="shared" si="3"/>
        <v>20000000</v>
      </c>
      <c r="F7" s="4">
        <f t="shared" si="4"/>
        <v>23077</v>
      </c>
      <c r="G7" s="73">
        <f t="shared" si="5"/>
        <v>19231</v>
      </c>
      <c r="H7" s="73">
        <f t="shared" si="6"/>
        <v>16026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v>1040</v>
      </c>
      <c r="Q7" s="7">
        <f t="shared" si="10"/>
        <v>866.66666666666674</v>
      </c>
      <c r="R7" s="74">
        <v>20000000</v>
      </c>
      <c r="S7" s="2"/>
    </row>
    <row r="8" spans="1:19" x14ac:dyDescent="0.25">
      <c r="A8" s="4">
        <v>7</v>
      </c>
      <c r="B8" s="4">
        <f t="shared" si="0"/>
        <v>666.66666666666674</v>
      </c>
      <c r="C8" s="4">
        <f t="shared" si="1"/>
        <v>800.00000000000011</v>
      </c>
      <c r="D8" s="4">
        <f t="shared" si="2"/>
        <v>960.00000000000011</v>
      </c>
      <c r="E8" s="5">
        <f t="shared" si="3"/>
        <v>10000000</v>
      </c>
      <c r="F8" s="4">
        <f t="shared" si="4"/>
        <v>15000</v>
      </c>
      <c r="G8" s="4">
        <f t="shared" si="5"/>
        <v>12500</v>
      </c>
      <c r="H8" s="4">
        <f t="shared" si="6"/>
        <v>10417</v>
      </c>
      <c r="I8" s="4">
        <f t="shared" si="7"/>
        <v>0</v>
      </c>
      <c r="J8" s="4">
        <f t="shared" si="8"/>
        <v>0</v>
      </c>
      <c r="O8">
        <v>0</v>
      </c>
      <c r="P8">
        <v>800</v>
      </c>
      <c r="Q8">
        <f t="shared" si="10"/>
        <v>666.66666666666674</v>
      </c>
      <c r="R8" s="2">
        <v>10000000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700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f>G28*1.2</f>
        <v>840</v>
      </c>
      <c r="H29" s="10">
        <f>G29/G28</f>
        <v>1.2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10" s="10" customFormat="1" x14ac:dyDescent="0.25">
      <c r="C33" s="70"/>
      <c r="D33" s="70"/>
      <c r="F33" s="70" t="s">
        <v>25</v>
      </c>
      <c r="G33" s="70">
        <f>G31*80%</f>
        <v>0</v>
      </c>
    </row>
    <row r="34" spans="3:10" s="10" customFormat="1" x14ac:dyDescent="0.25">
      <c r="C34" s="70"/>
      <c r="D34" s="70"/>
    </row>
    <row r="35" spans="3:10" s="10" customFormat="1" x14ac:dyDescent="0.25">
      <c r="C35" s="70"/>
      <c r="D35" s="70"/>
      <c r="E35" s="10" t="s">
        <v>91</v>
      </c>
      <c r="F35" s="10" t="s">
        <v>92</v>
      </c>
      <c r="G35" s="10" t="s">
        <v>89</v>
      </c>
      <c r="H35" s="10" t="s">
        <v>90</v>
      </c>
    </row>
    <row r="36" spans="3:10" s="10" customFormat="1" x14ac:dyDescent="0.25">
      <c r="E36" s="10">
        <v>2014</v>
      </c>
      <c r="F36" s="10">
        <v>5500000</v>
      </c>
      <c r="G36" s="10">
        <v>318</v>
      </c>
      <c r="H36" s="10">
        <v>700</v>
      </c>
      <c r="I36" s="10">
        <v>17000</v>
      </c>
      <c r="J36" s="10">
        <f>H36*I36</f>
        <v>11900000</v>
      </c>
    </row>
    <row r="37" spans="3:10" s="10" customFormat="1" x14ac:dyDescent="0.25">
      <c r="E37" s="10">
        <v>2010</v>
      </c>
      <c r="F37" s="10">
        <v>4320000</v>
      </c>
      <c r="G37" s="10">
        <v>319</v>
      </c>
      <c r="H37" s="10">
        <v>700</v>
      </c>
      <c r="I37" s="10">
        <v>17000</v>
      </c>
      <c r="J37" s="10">
        <f>H37*I37</f>
        <v>11900000</v>
      </c>
    </row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>
      <selection activeCell="A58" sqref="A58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2024-09-24T07:20:54Z</dcterms:modified>
</cp:coreProperties>
</file>