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14D413E3-8F2E-4FC9-B964-098C3E394DCF}" xr6:coauthVersionLast="45" xr6:coauthVersionMax="47" xr10:uidLastSave="{00000000-0000-0000-0000-000000000000}"/>
  <bookViews>
    <workbookView xWindow="-120" yWindow="-120" windowWidth="29040" windowHeight="15720" activeTab="6" xr2:uid="{00000000-000D-0000-FFFF-FFFF00000000}"/>
  </bookViews>
  <sheets>
    <sheet name="Sheet1" sheetId="1" r:id="rId1"/>
    <sheet name="Sheet8" sheetId="11" r:id="rId2"/>
    <sheet name="Sheet2" sheetId="5" r:id="rId3"/>
    <sheet name="Sheet3" sheetId="6" r:id="rId4"/>
    <sheet name="Sheet4" sheetId="7" r:id="rId5"/>
    <sheet name="Sheet5" sheetId="8" r:id="rId6"/>
    <sheet name="Sheet6" sheetId="9" r:id="rId7"/>
    <sheet name="Sheet7" sheetId="10" r:id="rId8"/>
    <sheet name="Sheet9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9" i="1" l="1"/>
  <c r="I41" i="1"/>
  <c r="I45" i="1" l="1"/>
  <c r="C44" i="1"/>
  <c r="I43" i="1"/>
  <c r="I42" i="1"/>
  <c r="C22" i="1" l="1"/>
  <c r="F14" i="1"/>
  <c r="C10" i="1"/>
  <c r="C11" i="1" s="1"/>
  <c r="C8" i="1"/>
  <c r="C6" i="1"/>
  <c r="C5" i="1"/>
  <c r="C14" i="1" s="1"/>
  <c r="E14" i="1"/>
  <c r="E12" i="1"/>
  <c r="B22" i="1"/>
  <c r="C12" i="1" l="1"/>
  <c r="C13" i="1" s="1"/>
  <c r="C15" i="1" s="1"/>
  <c r="C17" i="1" s="1"/>
  <c r="A39" i="1"/>
  <c r="E9" i="1"/>
  <c r="F6" i="1" s="1"/>
  <c r="C23" i="1" l="1"/>
  <c r="F43" i="1"/>
  <c r="C43" i="1"/>
  <c r="I44" i="1" s="1"/>
  <c r="F42" i="1"/>
  <c r="C42" i="1"/>
  <c r="C41" i="1"/>
  <c r="C40" i="1"/>
  <c r="F40" i="1"/>
  <c r="B10" i="1"/>
  <c r="B11" i="1" s="1"/>
  <c r="B8" i="1"/>
  <c r="B6" i="1"/>
  <c r="B5" i="1"/>
  <c r="B14" i="1" s="1"/>
  <c r="C21" i="1" l="1"/>
  <c r="C20" i="1"/>
  <c r="B12" i="1"/>
  <c r="B13" i="1" s="1"/>
  <c r="B15" i="1" s="1"/>
  <c r="C39" i="1"/>
  <c r="C38" i="1"/>
  <c r="C37" i="1"/>
  <c r="I38" i="1" l="1"/>
  <c r="I40" i="1"/>
  <c r="B17" i="1"/>
  <c r="B19" i="1" s="1"/>
  <c r="I33" i="1"/>
  <c r="B20" i="1" l="1"/>
  <c r="B21" i="1"/>
  <c r="B23" i="1"/>
  <c r="I32" i="1"/>
  <c r="I29" i="1" l="1"/>
  <c r="I34" i="1"/>
  <c r="F29" i="1"/>
  <c r="G29" i="1" l="1"/>
  <c r="F30" i="1"/>
  <c r="G30" i="1"/>
  <c r="F31" i="1"/>
  <c r="G31" i="1"/>
  <c r="F32" i="1"/>
  <c r="G32" i="1"/>
  <c r="F33" i="1"/>
  <c r="G33" i="1"/>
  <c r="F34" i="1"/>
  <c r="G34" i="1"/>
  <c r="F35" i="1"/>
  <c r="G35" i="1"/>
  <c r="F37" i="1"/>
  <c r="F38" i="1"/>
  <c r="I30" i="1" l="1"/>
  <c r="H34" i="1" l="1"/>
  <c r="H33" i="1"/>
  <c r="H35" i="1"/>
  <c r="H29" i="1" l="1"/>
  <c r="H30" i="1" l="1"/>
  <c r="H31" i="1"/>
  <c r="H32" i="1"/>
  <c r="G3" i="1" l="1"/>
</calcChain>
</file>

<file path=xl/sharedStrings.xml><?xml version="1.0" encoding="utf-8"?>
<sst xmlns="http://schemas.openxmlformats.org/spreadsheetml/2006/main" count="35" uniqueCount="33">
  <si>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</si>
  <si>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</si>
  <si>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</si>
  <si>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</si>
  <si>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</si>
  <si>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</si>
  <si>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</si>
  <si>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</si>
  <si>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</si>
  <si>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</si>
  <si>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</si>
  <si>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</si>
  <si>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</si>
  <si>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</si>
  <si>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</si>
  <si>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</si>
  <si>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</si>
  <si>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</si>
  <si>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</si>
  <si>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</si>
  <si>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</si>
  <si>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</si>
  <si>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Agreement carpet area</t>
  </si>
  <si>
    <t>Built up area</t>
  </si>
  <si>
    <t>RV</t>
  </si>
  <si>
    <t>DV</t>
  </si>
  <si>
    <t>Car Parking</t>
  </si>
  <si>
    <t>Total Value</t>
  </si>
  <si>
    <t>Flat No. 4705</t>
  </si>
  <si>
    <t>Flat No. 3604</t>
  </si>
  <si>
    <t>Flat No.</t>
  </si>
  <si>
    <t>Yadav</t>
  </si>
  <si>
    <t>Dutta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</si>
</sst>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1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9" fillId="0" borderId="1" xfId="0" applyFont="1" applyBorder="1" applyAlignment="1">
      <alignment wrapText="1"/>
    </xf>
    <xf numFmtId="0" fontId="11" fillId="0" borderId="1" xfId="0" applyFont="1" applyBorder="1"/>
    <xf numFmtId="0" fontId="9" fillId="0" borderId="1" xfId="1" applyNumberFormat="1" applyFont="1" applyBorder="1"/>
    <xf numFmtId="43" fontId="9" fillId="0" borderId="1" xfId="1" applyFont="1" applyBorder="1"/>
    <xf numFmtId="0" fontId="10" fillId="0" borderId="1" xfId="0" applyFont="1" applyBorder="1"/>
    <xf numFmtId="43" fontId="10" fillId="0" borderId="1" xfId="0" applyNumberFormat="1" applyFont="1" applyBorder="1"/>
    <xf numFmtId="43" fontId="11" fillId="0" borderId="1" xfId="0" applyNumberFormat="1" applyFont="1" applyBorder="1"/>
    <xf numFmtId="0" fontId="0" fillId="0" borderId="5" xfId="0" applyBorder="1"/>
    <xf numFmtId="43" fontId="0" fillId="0" borderId="5" xfId="0" applyNumberFormat="1" applyBorder="1"/>
    <xf numFmtId="0" fontId="10" fillId="0" borderId="1" xfId="0" applyFont="1" applyBorder="1" applyAlignment="1">
      <alignment horizontal="center" wrapText="1"/>
    </xf>
    <xf numFmtId="43" fontId="11" fillId="0" borderId="1" xfId="1" applyFont="1" applyFill="1" applyBorder="1"/>
    <xf numFmtId="10" fontId="11" fillId="0" borderId="1" xfId="0" applyNumberFormat="1" applyFont="1" applyBorder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0" fontId="0" fillId="0" borderId="0" xfId="0" applyAlignment="1">
      <alignment wrapText="1"/>
    </xf>
    <xf numFmtId="43" fontId="13" fillId="0" borderId="0" xfId="0" applyNumberFormat="1" applyFont="1"/>
    <xf numFmtId="10" fontId="9" fillId="0" borderId="1" xfId="1" applyNumberFormat="1" applyFont="1" applyBorder="1"/>
    <xf numFmtId="0" fontId="12" fillId="0" borderId="1" xfId="0" applyFont="1" applyBorder="1"/>
    <xf numFmtId="43" fontId="7" fillId="0" borderId="1" xfId="0" applyNumberFormat="1" applyFont="1" applyBorder="1"/>
    <xf numFmtId="0" fontId="10" fillId="0" borderId="6" xfId="0" applyFont="1" applyBorder="1" applyAlignment="1">
      <alignment horizontal="center" wrapText="1"/>
    </xf>
    <xf numFmtId="0" fontId="0" fillId="0" borderId="6" xfId="0" applyBorder="1"/>
    <xf numFmtId="0" fontId="0" fillId="0" borderId="1" xfId="1" applyNumberFormat="1" applyFont="1" applyBorder="1"/>
    <xf numFmtId="10" fontId="0" fillId="0" borderId="1" xfId="1" applyNumberFormat="1" applyFont="1" applyBorder="1"/>
    <xf numFmtId="43" fontId="0" fillId="0" borderId="1" xfId="1" applyFont="1" applyBorder="1"/>
    <xf numFmtId="43" fontId="14" fillId="0" borderId="0" xfId="1" applyFont="1" applyBorder="1"/>
    <xf numFmtId="0" fontId="14" fillId="0" borderId="0" xfId="0" applyFont="1"/>
    <xf numFmtId="10" fontId="14" fillId="0" borderId="0" xfId="0" applyNumberFormat="1" applyFont="1"/>
    <xf numFmtId="0" fontId="4" fillId="2" borderId="0" xfId="0" applyFont="1" applyFill="1"/>
    <xf numFmtId="0" fontId="7" fillId="2" borderId="0" xfId="0" applyFont="1" applyFill="1"/>
    <xf numFmtId="0" fontId="0" fillId="2" borderId="0" xfId="0" applyFill="1"/>
    <xf numFmtId="0" fontId="9" fillId="0" borderId="1" xfId="0" applyFont="1" applyFill="1" applyBorder="1"/>
    <xf numFmtId="43" fontId="11" fillId="0" borderId="1" xfId="0" applyNumberFormat="1" applyFont="1" applyFill="1" applyBorder="1"/>
    <xf numFmtId="43" fontId="10" fillId="0" borderId="1" xfId="0" applyNumberFormat="1" applyFont="1" applyFill="1" applyBorder="1"/>
    <xf numFmtId="43" fontId="0" fillId="0" borderId="1" xfId="0" applyNumberFormat="1" applyFill="1" applyBorder="1"/>
    <xf numFmtId="43" fontId="2" fillId="0" borderId="0" xfId="0" applyNumberFormat="1" applyFont="1" applyFill="1"/>
    <xf numFmtId="43" fontId="13" fillId="0" borderId="0" xfId="0" applyNumberFormat="1" applyFont="1" applyFill="1"/>
    <xf numFmtId="43" fontId="0" fillId="0" borderId="0" xfId="0" applyNumberFormat="1" applyFill="1"/>
    <xf numFmtId="0" fontId="0" fillId="0" borderId="0" xfId="0" applyFill="1"/>
    <xf numFmtId="0" fontId="12" fillId="0" borderId="1" xfId="0" applyFont="1" applyFill="1" applyBorder="1"/>
    <xf numFmtId="43" fontId="9" fillId="0" borderId="1" xfId="0" applyNumberFormat="1" applyFon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341790</xdr:colOff>
      <xdr:row>43</xdr:row>
      <xdr:rowOff>46595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7DC36D4-B519-49A6-95C2-9102DA871E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76190" cy="823809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217981</xdr:colOff>
      <xdr:row>43</xdr:row>
      <xdr:rowOff>27548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E839FB4-10E9-4A3D-8A75-2A1253D472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52381" cy="821904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246552</xdr:colOff>
      <xdr:row>43</xdr:row>
      <xdr:rowOff>8500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6E8E7EF-4339-4945-97B4-E566B4A89C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80952" cy="8200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160838</xdr:colOff>
      <xdr:row>39</xdr:row>
      <xdr:rowOff>151452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D5A2352-0C7A-456B-ACED-D9ACF58F61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95238" cy="758095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334613</xdr:colOff>
      <xdr:row>44</xdr:row>
      <xdr:rowOff>86907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5314B6A-CFC7-424B-ACE8-4A075F4662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69013" cy="8468907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36</xdr:col>
      <xdr:colOff>1787</xdr:colOff>
      <xdr:row>45</xdr:row>
      <xdr:rowOff>86933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D341DA6-6D58-49E3-AF4E-6832F29915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0"/>
          <a:ext cx="12803387" cy="865943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363617</xdr:colOff>
      <xdr:row>42</xdr:row>
      <xdr:rowOff>96380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728250E-BFB3-421D-88F0-A6E7890789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46017" cy="80973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6"/>
  <sheetViews>
    <sheetView topLeftCell="A12" zoomScaleNormal="100" workbookViewId="0">
      <selection activeCell="C20" sqref="C20"/>
    </sheetView>
  </sheetViews>
  <sheetFormatPr defaultRowHeight="15" x14ac:dyDescent="0.25"/>
  <cols>
    <col min="1" max="1" width="21.7109375" bestFit="1" customWidth="1"/>
    <col min="2" max="2" width="16.140625" style="7" customWidth="1"/>
    <col min="3" max="3" width="18.28515625" bestFit="1" customWidth="1"/>
    <col min="4" max="4" width="19.85546875" customWidth="1"/>
    <col min="5" max="5" width="21.7109375" bestFit="1" customWidth="1"/>
    <col min="6" max="6" width="18.85546875" bestFit="1" customWidth="1"/>
    <col min="7" max="7" width="19.85546875" bestFit="1" customWidth="1"/>
    <col min="8" max="8" width="21.7109375" bestFit="1" customWidth="1"/>
    <col min="9" max="9" width="13.7109375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11" t="s">
        <v>31</v>
      </c>
      <c r="C1" t="s">
        <v>32</v>
      </c>
      <c r="E1" s="1"/>
      <c r="F1" s="2"/>
      <c r="G1" s="2"/>
    </row>
    <row r="2" spans="1:17" ht="16.5" x14ac:dyDescent="0.3">
      <c r="A2" s="16" t="s">
        <v>30</v>
      </c>
      <c r="B2" s="27">
        <v>3604</v>
      </c>
      <c r="C2" s="27">
        <v>4705</v>
      </c>
      <c r="D2" s="7"/>
      <c r="E2" t="s">
        <v>13</v>
      </c>
    </row>
    <row r="3" spans="1:17" ht="16.5" x14ac:dyDescent="0.3">
      <c r="A3" s="16" t="s">
        <v>0</v>
      </c>
      <c r="B3" s="28">
        <v>26500</v>
      </c>
      <c r="C3" s="17">
        <v>26000</v>
      </c>
      <c r="D3" s="10"/>
      <c r="E3">
        <v>2016</v>
      </c>
      <c r="F3" s="3">
        <v>2024</v>
      </c>
      <c r="G3" s="4">
        <f>F3-E3</f>
        <v>8</v>
      </c>
      <c r="L3" s="3"/>
      <c r="M3" s="4"/>
    </row>
    <row r="4" spans="1:17" ht="33" x14ac:dyDescent="0.3">
      <c r="A4" s="18" t="s">
        <v>1</v>
      </c>
      <c r="B4" s="28">
        <v>3000</v>
      </c>
      <c r="C4" s="17">
        <v>3000</v>
      </c>
      <c r="D4" s="10"/>
      <c r="E4" s="40"/>
      <c r="F4" s="3"/>
      <c r="G4" s="4"/>
      <c r="H4" s="27"/>
      <c r="K4" s="35"/>
      <c r="L4" s="3"/>
      <c r="M4" s="4"/>
    </row>
    <row r="5" spans="1:17" ht="16.5" x14ac:dyDescent="0.3">
      <c r="A5" s="16" t="s">
        <v>2</v>
      </c>
      <c r="B5" s="28">
        <f>B3-B4</f>
        <v>23500</v>
      </c>
      <c r="C5" s="17">
        <f>C3-C4</f>
        <v>23000</v>
      </c>
      <c r="D5" s="10"/>
      <c r="E5" s="41" t="s">
        <v>22</v>
      </c>
      <c r="F5" s="8" t="s">
        <v>23</v>
      </c>
      <c r="G5" s="14"/>
      <c r="H5" s="8"/>
      <c r="I5" s="8"/>
      <c r="M5" s="45"/>
      <c r="N5" s="31"/>
      <c r="O5" s="31"/>
      <c r="P5" s="31"/>
      <c r="Q5" s="31"/>
    </row>
    <row r="6" spans="1:17" ht="16.5" x14ac:dyDescent="0.3">
      <c r="A6" s="16" t="s">
        <v>3</v>
      </c>
      <c r="B6" s="28">
        <f>B4</f>
        <v>3000</v>
      </c>
      <c r="C6" s="17">
        <f>C4</f>
        <v>3000</v>
      </c>
      <c r="D6" s="10"/>
      <c r="E6" t="s">
        <v>29</v>
      </c>
      <c r="F6" s="3">
        <f>E9*1.1</f>
        <v>1295.8000000000002</v>
      </c>
      <c r="G6" s="14"/>
      <c r="H6" s="8"/>
      <c r="I6" s="8"/>
      <c r="M6" s="45"/>
      <c r="N6" s="31"/>
      <c r="O6" s="31"/>
      <c r="P6" s="31"/>
      <c r="Q6" s="31"/>
    </row>
    <row r="7" spans="1:17" ht="16.5" x14ac:dyDescent="0.3">
      <c r="A7" s="16" t="s">
        <v>4</v>
      </c>
      <c r="B7" s="19">
        <v>0</v>
      </c>
      <c r="C7" s="20">
        <v>0</v>
      </c>
      <c r="D7" s="42"/>
      <c r="E7">
        <v>1099</v>
      </c>
      <c r="F7" s="3"/>
      <c r="G7" s="5"/>
      <c r="H7" s="8"/>
      <c r="I7" s="8"/>
      <c r="M7" s="46"/>
      <c r="N7" s="31"/>
      <c r="O7" s="31"/>
      <c r="P7" s="31"/>
      <c r="Q7" s="31"/>
    </row>
    <row r="8" spans="1:17" ht="16.5" x14ac:dyDescent="0.3">
      <c r="A8" s="16" t="s">
        <v>5</v>
      </c>
      <c r="B8" s="19">
        <f>B9-B7</f>
        <v>60</v>
      </c>
      <c r="C8" s="20">
        <f>C9-C7</f>
        <v>60</v>
      </c>
      <c r="D8" s="42"/>
      <c r="E8">
        <v>79</v>
      </c>
      <c r="F8" s="32"/>
      <c r="G8" s="5"/>
      <c r="H8" s="10"/>
      <c r="I8" s="10"/>
      <c r="M8" s="46"/>
      <c r="N8" s="31"/>
      <c r="O8" s="31"/>
      <c r="P8" s="31"/>
      <c r="Q8" s="31"/>
    </row>
    <row r="9" spans="1:17" ht="16.5" x14ac:dyDescent="0.3">
      <c r="A9" s="16" t="s">
        <v>6</v>
      </c>
      <c r="B9" s="19">
        <v>60</v>
      </c>
      <c r="C9" s="20">
        <v>60</v>
      </c>
      <c r="D9" s="42"/>
      <c r="E9">
        <f>SUM(E7:E8)</f>
        <v>1178</v>
      </c>
      <c r="F9" s="32"/>
      <c r="G9" s="13"/>
      <c r="H9" s="8"/>
      <c r="I9" s="8"/>
      <c r="J9" s="34"/>
      <c r="M9" s="46"/>
      <c r="N9" s="31"/>
      <c r="O9" s="31"/>
      <c r="P9" s="31"/>
      <c r="Q9" s="31"/>
    </row>
    <row r="10" spans="1:17" ht="33" x14ac:dyDescent="0.3">
      <c r="A10" s="18" t="s">
        <v>7</v>
      </c>
      <c r="B10" s="19">
        <f>90*B7/B9</f>
        <v>0</v>
      </c>
      <c r="C10" s="20">
        <f>90*C7/C9</f>
        <v>0</v>
      </c>
      <c r="D10" s="42"/>
      <c r="E10" s="34"/>
      <c r="F10" s="30"/>
      <c r="G10" s="13"/>
      <c r="H10" s="31"/>
      <c r="I10" s="31"/>
      <c r="J10" s="34"/>
      <c r="K10" s="34"/>
      <c r="L10" s="30"/>
      <c r="M10" s="46"/>
      <c r="N10" s="31"/>
      <c r="O10" s="31"/>
      <c r="P10" s="31"/>
      <c r="Q10" s="31"/>
    </row>
    <row r="11" spans="1:17" ht="16.5" x14ac:dyDescent="0.3">
      <c r="A11" s="16"/>
      <c r="B11" s="29">
        <f>B10%</f>
        <v>0</v>
      </c>
      <c r="C11" s="37">
        <f>C10%</f>
        <v>0</v>
      </c>
      <c r="D11" s="43"/>
      <c r="E11" t="s">
        <v>28</v>
      </c>
      <c r="G11" s="13"/>
      <c r="H11" s="31"/>
      <c r="I11" s="31"/>
      <c r="J11" s="34"/>
      <c r="K11" s="34"/>
      <c r="L11" s="30"/>
      <c r="M11" s="47"/>
      <c r="N11" s="31"/>
      <c r="O11" s="31"/>
      <c r="P11" s="31"/>
      <c r="Q11" s="31"/>
    </row>
    <row r="12" spans="1:17" ht="16.5" x14ac:dyDescent="0.3">
      <c r="A12" s="16" t="s">
        <v>8</v>
      </c>
      <c r="B12" s="28">
        <f>B6*B11</f>
        <v>0</v>
      </c>
      <c r="C12" s="21">
        <f>C6*C11</f>
        <v>0</v>
      </c>
      <c r="D12" s="44"/>
      <c r="E12">
        <f>642</f>
        <v>642</v>
      </c>
      <c r="G12" s="13"/>
      <c r="H12" s="31"/>
      <c r="I12" s="31"/>
      <c r="J12" s="34"/>
      <c r="K12" s="34"/>
      <c r="L12" s="30"/>
      <c r="M12" s="45"/>
      <c r="N12" s="31"/>
      <c r="O12" s="31"/>
      <c r="P12" s="31"/>
      <c r="Q12" s="31"/>
    </row>
    <row r="13" spans="1:17" ht="16.5" x14ac:dyDescent="0.3">
      <c r="A13" s="16" t="s">
        <v>9</v>
      </c>
      <c r="B13" s="28">
        <f>B6-B12</f>
        <v>3000</v>
      </c>
      <c r="C13" s="21">
        <f>C6-C12</f>
        <v>3000</v>
      </c>
      <c r="D13" s="44"/>
      <c r="E13">
        <v>28</v>
      </c>
      <c r="G13" s="13"/>
      <c r="H13" s="31"/>
      <c r="I13" s="31"/>
      <c r="J13" s="34"/>
      <c r="K13" s="34"/>
      <c r="L13" s="30"/>
      <c r="M13" s="45"/>
      <c r="N13" s="31"/>
      <c r="O13" s="31"/>
      <c r="P13" s="31"/>
      <c r="Q13" s="31"/>
    </row>
    <row r="14" spans="1:17" ht="16.5" x14ac:dyDescent="0.3">
      <c r="A14" s="16" t="s">
        <v>2</v>
      </c>
      <c r="B14" s="28">
        <f>B5</f>
        <v>23500</v>
      </c>
      <c r="C14" s="17">
        <f>C5</f>
        <v>23000</v>
      </c>
      <c r="D14" s="10"/>
      <c r="E14">
        <f>SUM(E12:E13)</f>
        <v>670</v>
      </c>
      <c r="F14">
        <f>E14*1.1</f>
        <v>737.00000000000011</v>
      </c>
      <c r="G14" s="13"/>
      <c r="H14" s="31"/>
      <c r="I14" s="31"/>
      <c r="J14" s="34"/>
      <c r="K14" s="34"/>
      <c r="L14" s="30"/>
      <c r="M14" s="45"/>
      <c r="N14" s="31"/>
      <c r="O14" s="31"/>
      <c r="P14" s="31"/>
      <c r="Q14" s="31"/>
    </row>
    <row r="15" spans="1:17" ht="16.5" x14ac:dyDescent="0.3">
      <c r="A15" s="16" t="s">
        <v>10</v>
      </c>
      <c r="B15" s="28">
        <f>B14+B13</f>
        <v>26500</v>
      </c>
      <c r="C15" s="17">
        <f>C14+C13</f>
        <v>26000</v>
      </c>
      <c r="D15" s="10"/>
      <c r="G15" s="13"/>
      <c r="H15" s="34"/>
      <c r="I15" s="34"/>
      <c r="J15" s="34"/>
      <c r="K15" s="34"/>
      <c r="L15" s="30"/>
      <c r="M15" s="4"/>
    </row>
    <row r="16" spans="1:17" ht="16.5" x14ac:dyDescent="0.3">
      <c r="A16" s="16" t="s">
        <v>21</v>
      </c>
      <c r="B16" s="22">
        <v>1178</v>
      </c>
      <c r="C16" s="38">
        <v>670</v>
      </c>
      <c r="D16" s="8"/>
      <c r="E16" s="5"/>
      <c r="F16" s="5"/>
      <c r="G16" s="5"/>
      <c r="H16" s="6"/>
      <c r="M16" s="33"/>
    </row>
    <row r="17" spans="1:14" ht="16.5" x14ac:dyDescent="0.3">
      <c r="A17" s="16" t="s">
        <v>11</v>
      </c>
      <c r="B17" s="24">
        <f>B15*B16</f>
        <v>31217000</v>
      </c>
      <c r="C17" s="23">
        <f>C15*C16</f>
        <v>17420000</v>
      </c>
      <c r="D17" s="10"/>
      <c r="E17" s="5"/>
      <c r="F17" s="36"/>
      <c r="G17" s="5"/>
      <c r="H17" s="6"/>
      <c r="M17" s="5"/>
      <c r="N17" s="6"/>
    </row>
    <row r="18" spans="1:14" ht="16.5" x14ac:dyDescent="0.3">
      <c r="A18" s="16" t="s">
        <v>26</v>
      </c>
      <c r="B18" s="24">
        <v>2000000</v>
      </c>
      <c r="C18" s="23">
        <v>1000000</v>
      </c>
      <c r="D18" s="10"/>
      <c r="E18" s="5"/>
      <c r="F18" s="36"/>
      <c r="G18" s="5"/>
      <c r="H18" s="6"/>
      <c r="M18" s="5"/>
      <c r="N18" s="6"/>
    </row>
    <row r="19" spans="1:14" s="58" customFormat="1" ht="16.5" x14ac:dyDescent="0.3">
      <c r="A19" s="59" t="s">
        <v>27</v>
      </c>
      <c r="B19" s="53">
        <f>B18+B17</f>
        <v>33217000</v>
      </c>
      <c r="C19" s="53">
        <f>C18+C17</f>
        <v>18420000</v>
      </c>
      <c r="D19" s="54"/>
      <c r="E19" s="55"/>
      <c r="F19" s="56"/>
      <c r="G19" s="55"/>
      <c r="H19" s="57"/>
      <c r="M19" s="55"/>
      <c r="N19" s="57"/>
    </row>
    <row r="20" spans="1:14" s="58" customFormat="1" ht="16.5" x14ac:dyDescent="0.3">
      <c r="A20" s="59" t="s">
        <v>24</v>
      </c>
      <c r="B20" s="53">
        <f>B19*0.98</f>
        <v>32552660</v>
      </c>
      <c r="C20" s="53">
        <f>C19*0.98</f>
        <v>18051600</v>
      </c>
      <c r="D20" s="54"/>
      <c r="E20" s="55"/>
      <c r="F20" s="56"/>
      <c r="G20" s="55"/>
      <c r="H20" s="57"/>
      <c r="M20" s="55"/>
      <c r="N20" s="57"/>
    </row>
    <row r="21" spans="1:14" s="58" customFormat="1" ht="16.5" x14ac:dyDescent="0.3">
      <c r="A21" s="59" t="s">
        <v>25</v>
      </c>
      <c r="B21" s="53">
        <f>B19*0.8</f>
        <v>26573600</v>
      </c>
      <c r="C21" s="53">
        <f>C19*0.8</f>
        <v>14736000</v>
      </c>
      <c r="D21" s="54"/>
      <c r="E21" s="55"/>
      <c r="F21" s="56"/>
      <c r="G21" s="55"/>
      <c r="H21" s="57"/>
      <c r="M21" s="55"/>
      <c r="N21" s="57"/>
    </row>
    <row r="22" spans="1:14" s="58" customFormat="1" ht="16.5" x14ac:dyDescent="0.3">
      <c r="A22" s="51" t="s">
        <v>12</v>
      </c>
      <c r="B22" s="52">
        <f>1296*B4</f>
        <v>3888000</v>
      </c>
      <c r="C22" s="60">
        <f>737*C4</f>
        <v>2211000</v>
      </c>
      <c r="D22" s="54"/>
      <c r="E22" s="57"/>
      <c r="F22" s="55"/>
    </row>
    <row r="23" spans="1:14" ht="16.5" x14ac:dyDescent="0.3">
      <c r="A23" s="19" t="s">
        <v>16</v>
      </c>
      <c r="B23" s="24">
        <f>B17*0.03/12</f>
        <v>78042.5</v>
      </c>
      <c r="C23" s="39">
        <f>C17*0.03/12</f>
        <v>43550</v>
      </c>
      <c r="D23" s="10"/>
      <c r="E23" s="6"/>
      <c r="F23" s="5"/>
    </row>
    <row r="24" spans="1:14" x14ac:dyDescent="0.25">
      <c r="B24" s="12"/>
    </row>
    <row r="25" spans="1:14" x14ac:dyDescent="0.25">
      <c r="B25" s="12"/>
    </row>
    <row r="27" spans="1:14" x14ac:dyDescent="0.25">
      <c r="C27" t="s">
        <v>14</v>
      </c>
    </row>
    <row r="28" spans="1:14" x14ac:dyDescent="0.25">
      <c r="B28" s="9" t="s">
        <v>15</v>
      </c>
      <c r="C28" s="8" t="s">
        <v>20</v>
      </c>
      <c r="D28" s="8"/>
      <c r="E28" s="8" t="s">
        <v>11</v>
      </c>
      <c r="F28" s="8" t="s">
        <v>17</v>
      </c>
      <c r="G28" s="8" t="s">
        <v>18</v>
      </c>
      <c r="H28" s="8" t="s">
        <v>19</v>
      </c>
      <c r="I28" s="8"/>
    </row>
    <row r="29" spans="1:14" ht="17.25" x14ac:dyDescent="0.3">
      <c r="B29" s="9">
        <v>635</v>
      </c>
      <c r="C29" s="8"/>
      <c r="D29" s="8"/>
      <c r="E29" s="8">
        <v>16100000</v>
      </c>
      <c r="F29" s="10">
        <f t="shared" ref="F29:F35" si="0">E29/B29</f>
        <v>25354.330708661419</v>
      </c>
      <c r="G29" s="10" t="e">
        <f>E29/C29</f>
        <v>#DIV/0!</v>
      </c>
      <c r="H29" s="10" t="e">
        <f>E29/#REF!</f>
        <v>#REF!</v>
      </c>
      <c r="I29" s="8">
        <f>C29/B29</f>
        <v>0</v>
      </c>
      <c r="J29" s="15"/>
    </row>
    <row r="30" spans="1:14" ht="17.25" x14ac:dyDescent="0.3">
      <c r="B30" s="9">
        <v>505</v>
      </c>
      <c r="C30" s="8"/>
      <c r="D30" s="8"/>
      <c r="E30" s="8">
        <v>14000000</v>
      </c>
      <c r="F30" s="10">
        <f t="shared" si="0"/>
        <v>27722.772277227723</v>
      </c>
      <c r="G30" s="10" t="e">
        <f>E30/C30</f>
        <v>#DIV/0!</v>
      </c>
      <c r="H30" s="10" t="e">
        <f>E30/#REF!</f>
        <v>#REF!</v>
      </c>
      <c r="I30" s="8">
        <f>C30/B30</f>
        <v>0</v>
      </c>
      <c r="J30" s="15"/>
    </row>
    <row r="31" spans="1:14" x14ac:dyDescent="0.25">
      <c r="B31" s="9">
        <v>635</v>
      </c>
      <c r="C31" s="8"/>
      <c r="D31" s="8"/>
      <c r="E31" s="10">
        <v>16000000</v>
      </c>
      <c r="F31" s="10">
        <f t="shared" si="0"/>
        <v>25196.850393700788</v>
      </c>
      <c r="G31" s="10" t="e">
        <f t="shared" ref="G31:G35" si="1">E31/C31</f>
        <v>#DIV/0!</v>
      </c>
      <c r="H31" s="10" t="e">
        <f>E31/#REF!</f>
        <v>#REF!</v>
      </c>
      <c r="I31" s="8"/>
    </row>
    <row r="32" spans="1:14" x14ac:dyDescent="0.25">
      <c r="B32" s="9">
        <v>1093</v>
      </c>
      <c r="C32" s="8"/>
      <c r="D32" s="8"/>
      <c r="E32" s="10">
        <v>27900000</v>
      </c>
      <c r="F32" s="10">
        <f t="shared" si="0"/>
        <v>25526.075022872828</v>
      </c>
      <c r="G32" s="10" t="e">
        <f t="shared" si="1"/>
        <v>#DIV/0!</v>
      </c>
      <c r="H32" s="10" t="e">
        <f>E32/#REF!</f>
        <v>#REF!</v>
      </c>
      <c r="I32" s="8" t="e">
        <f>#REF!/B32</f>
        <v>#REF!</v>
      </c>
    </row>
    <row r="33" spans="1:9" x14ac:dyDescent="0.25">
      <c r="B33" s="9">
        <v>930</v>
      </c>
      <c r="C33" s="25"/>
      <c r="E33" s="26">
        <v>26000000</v>
      </c>
      <c r="F33" s="26">
        <f t="shared" si="0"/>
        <v>27956.989247311827</v>
      </c>
      <c r="G33" s="10" t="e">
        <f t="shared" si="1"/>
        <v>#DIV/0!</v>
      </c>
      <c r="H33" s="26" t="e">
        <f>E33/#REF!</f>
        <v>#REF!</v>
      </c>
      <c r="I33" s="8">
        <f>C33/B33</f>
        <v>0</v>
      </c>
    </row>
    <row r="34" spans="1:9" x14ac:dyDescent="0.25">
      <c r="E34" s="26"/>
      <c r="F34" s="26" t="e">
        <f t="shared" si="0"/>
        <v>#DIV/0!</v>
      </c>
      <c r="G34" s="26" t="e">
        <f t="shared" si="1"/>
        <v>#DIV/0!</v>
      </c>
      <c r="H34" s="26" t="e">
        <f>E34/#REF!</f>
        <v>#REF!</v>
      </c>
      <c r="I34" t="e">
        <f>#REF!/B34</f>
        <v>#REF!</v>
      </c>
    </row>
    <row r="35" spans="1:9" x14ac:dyDescent="0.25">
      <c r="E35" s="25"/>
      <c r="F35" s="26" t="e">
        <f t="shared" si="0"/>
        <v>#DIV/0!</v>
      </c>
      <c r="G35" s="26" t="e">
        <f t="shared" si="1"/>
        <v>#DIV/0!</v>
      </c>
      <c r="H35" s="26" t="e">
        <f>E35/#REF!</f>
        <v>#REF!</v>
      </c>
    </row>
    <row r="37" spans="1:9" x14ac:dyDescent="0.25">
      <c r="A37">
        <v>855</v>
      </c>
      <c r="B37" s="7">
        <v>18904071</v>
      </c>
      <c r="C37">
        <f t="shared" ref="C37:C44" si="2">B37/A37</f>
        <v>22110.024561403508</v>
      </c>
      <c r="D37">
        <v>875000</v>
      </c>
      <c r="E37">
        <v>30000</v>
      </c>
      <c r="F37">
        <f>E37+D37+B37</f>
        <v>19809071</v>
      </c>
      <c r="H37" s="6"/>
      <c r="I37" s="6"/>
    </row>
    <row r="38" spans="1:9" x14ac:dyDescent="0.25">
      <c r="A38">
        <v>855</v>
      </c>
      <c r="B38" s="7">
        <v>19066071</v>
      </c>
      <c r="C38">
        <f t="shared" si="2"/>
        <v>22299.498245614035</v>
      </c>
      <c r="D38">
        <v>882000</v>
      </c>
      <c r="E38">
        <v>30000</v>
      </c>
      <c r="F38">
        <f>E38+D38+B38</f>
        <v>19978071</v>
      </c>
      <c r="H38" s="6"/>
      <c r="I38" s="6">
        <f>B15/C38</f>
        <v>1.1883675456783938</v>
      </c>
    </row>
    <row r="39" spans="1:9" x14ac:dyDescent="0.25">
      <c r="A39">
        <f>75*10.764</f>
        <v>807.3</v>
      </c>
      <c r="B39" s="7">
        <v>17944402</v>
      </c>
      <c r="C39">
        <f t="shared" si="2"/>
        <v>22227.674965935836</v>
      </c>
      <c r="I39" s="6"/>
    </row>
    <row r="40" spans="1:9" ht="15.75" x14ac:dyDescent="0.25">
      <c r="A40" s="48">
        <v>1396</v>
      </c>
      <c r="B40" s="49">
        <v>33307156</v>
      </c>
      <c r="C40" s="50">
        <f t="shared" si="2"/>
        <v>23858.994269340976</v>
      </c>
      <c r="D40" s="50">
        <v>899500</v>
      </c>
      <c r="E40" s="50">
        <v>30000</v>
      </c>
      <c r="F40" s="50">
        <f>E40+D40+B40</f>
        <v>34236656</v>
      </c>
      <c r="G40" s="50"/>
      <c r="I40" s="6">
        <f>B15/C39</f>
        <v>1.1922074639210603</v>
      </c>
    </row>
    <row r="41" spans="1:9" ht="15.75" x14ac:dyDescent="0.25">
      <c r="A41" s="30">
        <v>855</v>
      </c>
      <c r="B41" s="7">
        <v>20304005</v>
      </c>
      <c r="C41">
        <f t="shared" si="2"/>
        <v>23747.374269005846</v>
      </c>
      <c r="I41" s="6">
        <f>B15/C40</f>
        <v>1.1106922488368565</v>
      </c>
    </row>
    <row r="42" spans="1:9" ht="15.75" x14ac:dyDescent="0.25">
      <c r="A42" s="48">
        <v>930</v>
      </c>
      <c r="B42" s="49">
        <v>22223709</v>
      </c>
      <c r="C42" s="50">
        <f t="shared" si="2"/>
        <v>23896.461290322579</v>
      </c>
      <c r="D42" s="50">
        <v>1194000</v>
      </c>
      <c r="E42" s="50">
        <v>30000</v>
      </c>
      <c r="F42" s="50">
        <f>E42+D42+B42</f>
        <v>23447709</v>
      </c>
      <c r="G42" s="50"/>
      <c r="I42" s="6">
        <f>C15/C41</f>
        <v>1.0948578864120651</v>
      </c>
    </row>
    <row r="43" spans="1:9" ht="15.75" x14ac:dyDescent="0.25">
      <c r="A43" s="48">
        <v>790</v>
      </c>
      <c r="B43" s="49">
        <v>17562736</v>
      </c>
      <c r="C43" s="50">
        <f t="shared" si="2"/>
        <v>22231.311392405063</v>
      </c>
      <c r="D43" s="50">
        <v>1220500</v>
      </c>
      <c r="E43" s="50">
        <v>30000</v>
      </c>
      <c r="F43" s="50">
        <f>E43+D43+B43</f>
        <v>18813236</v>
      </c>
      <c r="G43" s="50"/>
      <c r="I43" s="6">
        <f>B15/C42</f>
        <v>1.1089508056463484</v>
      </c>
    </row>
    <row r="44" spans="1:9" ht="15.75" x14ac:dyDescent="0.25">
      <c r="A44" s="30">
        <v>855</v>
      </c>
      <c r="B44" s="7">
        <v>19634505</v>
      </c>
      <c r="C44" s="50">
        <f t="shared" si="2"/>
        <v>22964.333333333332</v>
      </c>
      <c r="I44" s="6">
        <f>C15/C43</f>
        <v>1.1695216508407347</v>
      </c>
    </row>
    <row r="45" spans="1:9" ht="15.75" x14ac:dyDescent="0.25">
      <c r="A45" s="30"/>
      <c r="I45" s="6">
        <f>C15/C44</f>
        <v>1.1321904983089719</v>
      </c>
    </row>
    <row r="46" spans="1:9" ht="15.75" x14ac:dyDescent="0.25">
      <c r="A46" s="30"/>
    </row>
    <row r="66" spans="3:5" x14ac:dyDescent="0.25">
      <c r="C66" s="6"/>
      <c r="D66" s="6"/>
      <c r="E66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0B53E-5066-4CAC-B9C2-148BA4AEDFD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>
      <selection activeCell="P1" sqref="P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tabSelected="1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topLeftCell="A34" workbookViewId="0">
      <selection activeCell="A43" sqref="A43"/>
    </sheetView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Sheet8</vt:lpstr>
      <vt:lpstr>Sheet2</vt:lpstr>
      <vt:lpstr>Sheet3</vt:lpstr>
      <vt:lpstr>Sheet4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2024-09-19T05:44:34Z</dcterms:modified>
</cp:coreProperties>
</file>