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70" windowHeight="1110"/>
  </bookViews>
  <sheets>
    <sheet name="Calculation" sheetId="1" r:id="rId1"/>
    <sheet name="Listing1" sheetId="3" r:id="rId2"/>
    <sheet name="Lisiting2" sheetId="6" r:id="rId3"/>
  </sheets>
  <calcPr calcId="124519"/>
</workbook>
</file>

<file path=xl/calcChain.xml><?xml version="1.0" encoding="utf-8"?>
<calcChain xmlns="http://schemas.openxmlformats.org/spreadsheetml/2006/main">
  <c r="E54" i="1"/>
  <c r="G38"/>
  <c r="G52" l="1"/>
  <c r="D20" i="6" l="1"/>
  <c r="D19"/>
  <c r="D26" i="3"/>
  <c r="M26" i="1" l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M20"/>
  <c r="I20"/>
  <c r="J20" s="1"/>
  <c r="K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C4"/>
  <c r="I7"/>
  <c r="C35" l="1"/>
  <c r="H12"/>
  <c r="H11"/>
  <c r="H10"/>
  <c r="H9"/>
  <c r="H8"/>
  <c r="I10" l="1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K7" s="1"/>
  <c r="L7" l="1"/>
  <c r="L27" s="1"/>
  <c r="C46" s="1"/>
  <c r="D44" s="1"/>
  <c r="C43"/>
  <c r="C44" s="1"/>
  <c r="C45" s="1"/>
  <c r="C36" l="1"/>
  <c r="C37" l="1"/>
  <c r="C38" s="1"/>
  <c r="D38" l="1"/>
  <c r="H38"/>
  <c r="C39"/>
  <c r="C40" s="1"/>
  <c r="C41" s="1"/>
  <c r="C42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<sst xmlns="http://schemas.openxmlformats.org/spreadsheetml/2006/main" count="27" uniqueCount="24">
  <si>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</si>
  <si>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</si>
  <si>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</si>
  <si>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</si>
  <si>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</si>
  <si>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</si>
  <si>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</si>
  <si>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</si>
  <si>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</si>
  <si>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</si>
  <si>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</si>
  <si>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</si>
  <si>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</si>
  <si>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</si>
  <si>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</si>
  <si>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</si>
  <si>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</si>
  <si>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</si>
  <si>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</si>
  <si>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</si>
  <si>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</si>
  <si>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</si>
  <si>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</si>
  <si>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 xml:space="preserve">bua  Ground Floor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</si>
</sst>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4" fontId="1" fillId="0" borderId="0" xfId="0" applyNumberFormat="1" applyFont="1" applyAlignment="1">
      <alignment wrapText="1"/>
    </xf>
    <xf numFmtId="3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152400</xdr:rowOff>
    </xdr:from>
    <xdr:to>
      <xdr:col>9</xdr:col>
      <xdr:colOff>171450</xdr:colOff>
      <xdr:row>21</xdr:row>
      <xdr:rowOff>142875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914400"/>
          <a:ext cx="5657850" cy="3228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171450</xdr:colOff>
      <xdr:row>15</xdr:row>
      <xdr:rowOff>180975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57850" cy="3038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3"/>
  <sheetViews>
    <sheetView tabSelected="1" workbookViewId="0">
      <pane xSplit="3" ySplit="5" topLeftCell="I33" activePane="bottomRight" state="frozen"/>
      <selection pane="topRight" activeCell="D1" sqref="D1"/>
      <selection pane="bottomLeft" activeCell="A6" sqref="A6"/>
      <selection pane="bottomRight" activeCell="C3" sqref="C3"/>
    </sheetView>
  </sheetViews>
  <sheetFormatPr defaultRowHeight="16.5"/>
  <cols>
    <col min="1" max="1" width="9.140625" style="54"/>
    <col min="2" max="2" width="17.42578125" style="2" customWidth="1"/>
    <col min="3" max="3" width="17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40</v>
      </c>
      <c r="E2" s="4"/>
      <c r="F2" s="4"/>
      <c r="G2" s="23"/>
      <c r="H2" s="1"/>
    </row>
    <row r="3" spans="1:15">
      <c r="B3" s="22" t="s">
        <v>10</v>
      </c>
      <c r="C3" s="25">
        <v>43000</v>
      </c>
      <c r="D3" s="64"/>
      <c r="E3" s="24"/>
      <c r="F3" s="24"/>
      <c r="G3" s="13"/>
      <c r="H3" s="1"/>
    </row>
    <row r="4" spans="1:15" ht="24" customHeight="1">
      <c r="B4" s="68" t="s">
        <v>21</v>
      </c>
      <c r="C4" s="65">
        <f>ROUND((C2*C3),0)</f>
        <v>1720000</v>
      </c>
      <c r="F4" s="20"/>
      <c r="G4" s="20"/>
    </row>
    <row r="5" spans="1:15">
      <c r="B5" s="11" t="s">
        <v>17</v>
      </c>
    </row>
    <row r="6" spans="1:15" s="3" customFormat="1" ht="60.75" thickBot="1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>
      <c r="B7" s="55" t="s">
        <v>23</v>
      </c>
      <c r="C7" s="58">
        <v>47.56</v>
      </c>
      <c r="D7" s="35">
        <v>1990</v>
      </c>
      <c r="E7" s="35">
        <v>2024</v>
      </c>
      <c r="F7" s="35">
        <v>60</v>
      </c>
      <c r="G7" s="53">
        <v>21500</v>
      </c>
      <c r="H7" s="62">
        <v>25</v>
      </c>
      <c r="I7" s="63">
        <f>IF(H7&gt;=5,90*H7/F7,0)</f>
        <v>37.5</v>
      </c>
      <c r="J7" s="64">
        <f t="shared" ref="J7:J12" si="0">G7/100*I7</f>
        <v>8062.5</v>
      </c>
      <c r="K7" s="64">
        <f>ROUND((G7-J7),0)</f>
        <v>13438</v>
      </c>
      <c r="L7" s="64">
        <f>ROUND((K7*C7),0)</f>
        <v>639111</v>
      </c>
      <c r="M7" s="64">
        <f>ROUND((C7*G7),0)</f>
        <v>1022540</v>
      </c>
    </row>
    <row r="8" spans="1:15" ht="17.25" hidden="1" thickBot="1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>
      <c r="A20" s="3"/>
      <c r="B20" s="51">
        <v>1</v>
      </c>
      <c r="C20" s="56">
        <v>0</v>
      </c>
      <c r="D20" s="35">
        <v>0</v>
      </c>
      <c r="E20" s="35">
        <v>0</v>
      </c>
      <c r="F20" s="35">
        <v>60</v>
      </c>
      <c r="G20" s="53">
        <v>0</v>
      </c>
      <c r="H20" s="62">
        <v>0</v>
      </c>
      <c r="I20" s="63">
        <f t="shared" si="12"/>
        <v>0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639111</v>
      </c>
      <c r="M27" s="15">
        <f>SUM(M7:M26)</f>
        <v>1022540</v>
      </c>
    </row>
    <row r="28" spans="1:14" hidden="1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>
      <c r="B35" s="2" t="s">
        <v>16</v>
      </c>
      <c r="C35" s="65">
        <f>C4</f>
        <v>1720000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>
      <c r="B36" s="2" t="s">
        <v>17</v>
      </c>
      <c r="C36" s="65">
        <f>L27</f>
        <v>639111</v>
      </c>
      <c r="D36" s="74"/>
      <c r="E36" s="17"/>
      <c r="F36" s="80"/>
      <c r="G36" s="17">
        <v>2024</v>
      </c>
      <c r="H36" s="18"/>
      <c r="I36" s="16"/>
      <c r="K36" s="18"/>
    </row>
    <row r="37" spans="2:15">
      <c r="B37" s="11" t="s">
        <v>12</v>
      </c>
      <c r="C37" s="65">
        <f>C35+C36</f>
        <v>2359111</v>
      </c>
      <c r="D37" s="30"/>
      <c r="E37" s="75"/>
      <c r="F37" s="28"/>
      <c r="G37" s="37">
        <v>1990</v>
      </c>
      <c r="H37" s="66"/>
      <c r="I37" s="27"/>
      <c r="J37" s="37"/>
      <c r="K37" s="27"/>
      <c r="L37" s="37"/>
      <c r="M37" s="37"/>
      <c r="N37" s="37"/>
    </row>
    <row r="38" spans="2:15">
      <c r="B38" s="11" t="s">
        <v>13</v>
      </c>
      <c r="C38" s="65">
        <f>ROUND((C37*0.95),0)</f>
        <v>2241155</v>
      </c>
      <c r="D38" s="30">
        <f>C38*0.9</f>
        <v>2017039.5</v>
      </c>
      <c r="E38" s="81"/>
      <c r="F38" s="28"/>
      <c r="G38" s="36">
        <f>G36-G37</f>
        <v>34</v>
      </c>
      <c r="H38" s="67">
        <f>C38*90%</f>
        <v>2017039.5</v>
      </c>
      <c r="I38" s="28"/>
      <c r="J38" s="37"/>
      <c r="K38" s="27"/>
      <c r="L38" s="37"/>
      <c r="M38" s="37"/>
      <c r="N38" s="37"/>
    </row>
    <row r="39" spans="2:15" hidden="1">
      <c r="B39" s="26" t="s">
        <v>11</v>
      </c>
      <c r="C39" s="65">
        <f>C37*0.8</f>
        <v>1887288.8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>
      <c r="B40" s="29"/>
      <c r="C40" s="65">
        <f>ROUNDUP(C39,0)</f>
        <v>1887289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>
      <c r="B41" s="29"/>
      <c r="C41" s="65">
        <f>C40-C39</f>
        <v>0.19999999995343387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>
      <c r="B42" s="11" t="s">
        <v>14</v>
      </c>
      <c r="C42" s="65">
        <f>ROUND((C37*0.8),0)</f>
        <v>1887289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>
      <c r="B44" s="26"/>
      <c r="C44" s="65" t="e">
        <f>ROUNDUP(C43,0)</f>
        <v>#REF!</v>
      </c>
      <c r="D44" s="30">
        <f>C46*0.85</f>
        <v>461757.69749999995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>
      <c r="B46" s="11" t="s">
        <v>18</v>
      </c>
      <c r="C46" s="84">
        <f>L27*0.85</f>
        <v>543244.35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>
      <c r="C47" s="73"/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>
      <c r="E48" s="27"/>
      <c r="F48" s="37"/>
      <c r="G48" s="37">
        <v>22.05</v>
      </c>
      <c r="H48" s="38"/>
      <c r="I48" s="27"/>
      <c r="J48" s="37"/>
      <c r="K48" s="27"/>
      <c r="L48" s="37"/>
      <c r="M48" s="39"/>
      <c r="N48" s="37"/>
    </row>
    <row r="49" spans="2:14">
      <c r="E49" s="27"/>
      <c r="F49" s="37"/>
      <c r="G49" s="37">
        <v>8.65</v>
      </c>
      <c r="H49" s="37"/>
      <c r="I49" s="27"/>
      <c r="J49" s="37"/>
      <c r="K49" s="40"/>
      <c r="L49" s="37"/>
      <c r="M49" s="39"/>
      <c r="N49" s="37"/>
    </row>
    <row r="50" spans="2:14">
      <c r="B50" s="83"/>
      <c r="E50" s="78"/>
      <c r="F50" s="37"/>
      <c r="G50" s="38">
        <v>11.74</v>
      </c>
      <c r="H50" s="37"/>
      <c r="I50" s="27"/>
      <c r="J50" s="37"/>
      <c r="K50" s="40"/>
      <c r="L50" s="37"/>
      <c r="M50" s="39"/>
      <c r="N50" s="37"/>
    </row>
    <row r="51" spans="2:14">
      <c r="E51" s="27"/>
      <c r="F51" s="27"/>
      <c r="G51" s="37">
        <v>5.0599999999999996</v>
      </c>
      <c r="I51" s="27"/>
      <c r="J51" s="37"/>
      <c r="K51" s="40"/>
      <c r="L51" s="37"/>
      <c r="M51" s="39"/>
      <c r="N51" s="37"/>
    </row>
    <row r="52" spans="2:14">
      <c r="E52" s="27">
        <v>60</v>
      </c>
      <c r="F52" s="27"/>
      <c r="G52" s="37">
        <f>SUM(G48:G51)</f>
        <v>47.500000000000007</v>
      </c>
      <c r="H52" s="37"/>
      <c r="I52" s="27"/>
      <c r="J52" s="37"/>
      <c r="K52" s="40"/>
      <c r="L52" s="37"/>
      <c r="M52" s="39"/>
      <c r="N52" s="37"/>
    </row>
    <row r="53" spans="2:14">
      <c r="E53" s="27">
        <v>34</v>
      </c>
      <c r="F53" s="78"/>
      <c r="G53" s="37"/>
      <c r="H53" s="37"/>
      <c r="I53" s="27"/>
      <c r="J53" s="37"/>
      <c r="K53" s="40"/>
      <c r="L53" s="37"/>
      <c r="M53" s="39"/>
      <c r="N53" s="37"/>
    </row>
    <row r="54" spans="2:14">
      <c r="E54" s="27">
        <f>-E53-E52</f>
        <v>-94</v>
      </c>
      <c r="F54" s="78"/>
      <c r="G54" s="38"/>
      <c r="H54" s="37"/>
      <c r="I54" s="27"/>
      <c r="J54" s="36"/>
      <c r="K54" s="40"/>
      <c r="L54" s="37"/>
      <c r="M54" s="39"/>
      <c r="N54" s="37"/>
    </row>
    <row r="55" spans="2:14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2:14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2:14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2:14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2:14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2:14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2:14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2:14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2:14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2:14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24:D26"/>
  <sheetViews>
    <sheetView topLeftCell="A5" zoomScale="130" zoomScaleNormal="130" workbookViewId="0">
      <selection activeCell="F26" sqref="F26"/>
    </sheetView>
  </sheetViews>
  <sheetFormatPr defaultRowHeight="15"/>
  <sheetData>
    <row r="24" spans="4:4">
      <c r="D24">
        <v>8800000</v>
      </c>
    </row>
    <row r="25" spans="4:4">
      <c r="D25">
        <v>2300</v>
      </c>
    </row>
    <row r="26" spans="4:4">
      <c r="D26" s="77">
        <f>D24/D25</f>
        <v>3826.086956521739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D17:D20"/>
  <sheetViews>
    <sheetView workbookViewId="0">
      <selection activeCell="F19" sqref="F19"/>
    </sheetView>
  </sheetViews>
  <sheetFormatPr defaultRowHeight="15"/>
  <sheetData>
    <row r="17" spans="4:4">
      <c r="D17">
        <v>14000000</v>
      </c>
    </row>
    <row r="18" spans="4:4">
      <c r="D18" s="77">
        <v>280</v>
      </c>
    </row>
    <row r="19" spans="4:4">
      <c r="D19" s="77">
        <f>D17/D18</f>
        <v>50000</v>
      </c>
    </row>
    <row r="20" spans="4:4">
      <c r="D20">
        <f>D19/9</f>
        <v>5555.5555555555557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Lisiting2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2024-09-14T07:23:45Z</dcterms:modified>
</cp:coreProperties>
</file>