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1" l="1"/>
  <c r="D19" i="1"/>
  <c r="D17" i="1"/>
  <c r="F18" i="1"/>
  <c r="F17" i="1"/>
  <c r="F16" i="1"/>
  <c r="B21" i="1"/>
  <c r="E43" i="1"/>
  <c r="E42" i="1"/>
  <c r="D43" i="1"/>
  <c r="C28" i="1"/>
  <c r="G28" i="1" s="1"/>
  <c r="F30" i="1"/>
  <c r="B29" i="1"/>
  <c r="F29" i="1" s="1"/>
  <c r="J29" i="1"/>
  <c r="G29" i="1"/>
  <c r="G27" i="1"/>
  <c r="G30" i="1"/>
  <c r="C27" i="1"/>
  <c r="K11" i="1"/>
  <c r="L14" i="1"/>
  <c r="L12" i="1"/>
  <c r="L11" i="1"/>
  <c r="I11" i="1"/>
  <c r="I18" i="1"/>
  <c r="H18" i="1"/>
  <c r="H16" i="1"/>
  <c r="H15" i="1"/>
  <c r="H11" i="1"/>
  <c r="C7" i="1"/>
  <c r="A37" i="1" l="1"/>
  <c r="E10" i="1" l="1"/>
  <c r="E9" i="1"/>
  <c r="E8" i="1"/>
  <c r="A35" i="1" l="1"/>
  <c r="E13" i="1"/>
  <c r="E7" i="1"/>
  <c r="F5" i="1"/>
  <c r="E5" i="1"/>
  <c r="J36" i="1" l="1"/>
  <c r="K36" i="1" s="1"/>
  <c r="J35" i="1"/>
  <c r="K35" i="1" s="1"/>
  <c r="B20" i="1" l="1"/>
  <c r="H27" i="1" l="1"/>
  <c r="C40" i="1" l="1"/>
  <c r="C39" i="1"/>
  <c r="C38" i="1"/>
  <c r="B10" i="1" l="1"/>
  <c r="B11" i="1" s="1"/>
  <c r="B8" i="1"/>
  <c r="B6" i="1"/>
  <c r="B5" i="1"/>
  <c r="B14" i="1" s="1"/>
  <c r="B12" i="1" l="1"/>
  <c r="B13" i="1" s="1"/>
  <c r="B15" i="1"/>
  <c r="B17" i="1" l="1"/>
  <c r="C37" i="1"/>
  <c r="C36" i="1"/>
  <c r="C35" i="1"/>
  <c r="B18" i="1" l="1"/>
  <c r="B19" i="1"/>
  <c r="I4" i="1"/>
  <c r="I31" i="1"/>
  <c r="I30" i="1" l="1"/>
  <c r="I27" i="1" l="1"/>
  <c r="I32" i="1"/>
  <c r="F27" i="1"/>
  <c r="F28" i="1" l="1"/>
  <c r="F31" i="1"/>
  <c r="G31" i="1"/>
  <c r="F32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<sst xmlns="http://schemas.openxmlformats.org/spreadsheetml/2006/main" count="35" uniqueCount="30">
  <si>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</si>
  <si>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</si>
  <si>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</si>
  <si>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</si>
  <si>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</si>
  <si>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</si>
  <si>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</si>
  <si>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</si>
  <si>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</si>
  <si>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</si>
  <si>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</si>
  <si>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</si>
  <si>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</si>
  <si>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</si>
  <si>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</si>
  <si>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</si>
  <si>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</si>
  <si>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</si>
  <si>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</si>
  <si>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</si>
  <si>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</si>
  <si>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</si>
  <si>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DV</t>
  </si>
  <si>
    <t>RV</t>
  </si>
  <si>
    <t>Built up</t>
  </si>
  <si>
    <t>Measurement Carpet</t>
  </si>
  <si>
    <t>Agreement carpet area</t>
  </si>
  <si>
    <t>Carpet Area</t>
  </si>
  <si>
    <t>Rate on Carpet</t>
  </si>
  <si>
    <t>Fair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</si>
</sst>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sz val="12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164" fontId="10" fillId="0" borderId="1" xfId="1" applyNumberFormat="1" applyFont="1" applyFill="1" applyBorder="1"/>
    <xf numFmtId="43" fontId="0" fillId="0" borderId="0" xfId="1" applyFont="1"/>
    <xf numFmtId="165" fontId="0" fillId="0" borderId="0" xfId="1" applyNumberFormat="1" applyFont="1"/>
    <xf numFmtId="0" fontId="15" fillId="0" borderId="0" xfId="0" applyFont="1"/>
    <xf numFmtId="0" fontId="16" fillId="0" borderId="0" xfId="0" applyFont="1"/>
    <xf numFmtId="43" fontId="7" fillId="0" borderId="0" xfId="1" applyFont="1"/>
    <xf numFmtId="43" fontId="15" fillId="0" borderId="0" xfId="1" applyFont="1"/>
    <xf numFmtId="165" fontId="7" fillId="0" borderId="0" xfId="1" applyNumberFormat="1" applyFont="1"/>
    <xf numFmtId="10" fontId="16" fillId="0" borderId="0" xfId="0" applyNumberFormat="1" applyFont="1"/>
    <xf numFmtId="43" fontId="16" fillId="0" borderId="0" xfId="1" applyFont="1" applyBorder="1"/>
    <xf numFmtId="43" fontId="16" fillId="0" borderId="0" xfId="0" applyNumberFormat="1" applyFont="1"/>
    <xf numFmtId="43" fontId="6" fillId="0" borderId="0" xfId="0" applyNumberFormat="1" applyFont="1"/>
    <xf numFmtId="165" fontId="0" fillId="0" borderId="1" xfId="0" applyNumberFormat="1" applyBorder="1"/>
    <xf numFmtId="0" fontId="7" fillId="2" borderId="1" xfId="0" applyFont="1" applyFill="1" applyBorder="1"/>
    <xf numFmtId="0" fontId="0" fillId="2" borderId="1" xfId="0" applyFill="1" applyBorder="1"/>
    <xf numFmtId="165" fontId="0" fillId="2" borderId="1" xfId="0" applyNumberFormat="1" applyFill="1" applyBorder="1"/>
    <xf numFmtId="43" fontId="0" fillId="2" borderId="1" xfId="1" applyFont="1" applyFill="1" applyBorder="1"/>
    <xf numFmtId="1" fontId="7" fillId="0" borderId="1" xfId="0" applyNumberFormat="1" applyFont="1" applyBorder="1"/>
    <xf numFmtId="43" fontId="0" fillId="3" borderId="0" xfId="0" applyNumberFormat="1" applyFill="1"/>
    <xf numFmtId="0" fontId="0" fillId="3" borderId="0" xfId="0" applyFill="1"/>
    <xf numFmtId="43" fontId="5" fillId="3" borderId="0" xfId="0" applyNumberFormat="1" applyFont="1" applyFill="1"/>
    <xf numFmtId="43" fontId="2" fillId="3" borderId="0" xfId="0" applyNumberFormat="1" applyFont="1" applyFill="1"/>
    <xf numFmtId="43" fontId="14" fillId="3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19</xdr:col>
      <xdr:colOff>485212</xdr:colOff>
      <xdr:row>46</xdr:row>
      <xdr:rowOff>153591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BB5060-D54A-4E2C-814E-341C65EFE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0391" y="381000"/>
          <a:ext cx="7840169" cy="853559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40</xdr:col>
      <xdr:colOff>97703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CB8B75-436A-498B-99F8-F05EB024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35739" y="0"/>
          <a:ext cx="8678486" cy="844985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55</xdr:col>
      <xdr:colOff>50072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E20569-CA79-411E-82E5-525E7A49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29435" y="0"/>
          <a:ext cx="8630854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24</xdr:col>
      <xdr:colOff>39296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BE856E-FC7E-4AC6-9D18-B01CE98B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8573696" cy="840222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40</xdr:col>
      <xdr:colOff>134560</xdr:colOff>
      <xdr:row>37</xdr:row>
      <xdr:rowOff>172458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81CE7-230D-4320-9217-9E109392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49600" y="0"/>
          <a:ext cx="8668960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219956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D9F3E-C57E-48FF-9386-132A5967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15956" cy="7735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abSelected="1" zoomScaleNormal="100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5.5703125" style="2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0" max="11" width="10" bestFit="1" customWidth="1"/>
    <col min="12" max="12" width="12.855468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4"/>
      <c r="B1" s="41"/>
      <c r="C1" s="4"/>
      <c r="E1" s="16"/>
      <c r="F1" s="17"/>
      <c r="G1" s="17"/>
    </row>
    <row r="2" spans="1:13" ht="16.5" x14ac:dyDescent="0.3">
      <c r="A2" s="18"/>
      <c r="B2" s="19"/>
      <c r="C2" s="20"/>
      <c r="D2" s="21"/>
      <c r="E2" t="s">
        <v>13</v>
      </c>
    </row>
    <row r="3" spans="1:13" ht="16.5" x14ac:dyDescent="0.3">
      <c r="A3" s="18" t="s">
        <v>0</v>
      </c>
      <c r="B3" s="9">
        <v>25000</v>
      </c>
      <c r="C3" s="22"/>
      <c r="D3" s="3"/>
      <c r="E3" s="23">
        <v>2010</v>
      </c>
      <c r="F3" s="24">
        <v>2024</v>
      </c>
      <c r="G3" s="25">
        <f>F3-E3</f>
        <v>14</v>
      </c>
      <c r="I3">
        <v>26250</v>
      </c>
      <c r="L3" s="1"/>
      <c r="M3" s="2"/>
    </row>
    <row r="4" spans="1:13" ht="33" x14ac:dyDescent="0.3">
      <c r="A4" s="26" t="s">
        <v>1</v>
      </c>
      <c r="B4" s="9">
        <v>3000</v>
      </c>
      <c r="C4" s="22"/>
      <c r="D4" s="3"/>
      <c r="E4" t="s">
        <v>26</v>
      </c>
      <c r="F4" s="24" t="s">
        <v>24</v>
      </c>
      <c r="G4" s="25"/>
      <c r="I4">
        <f>I3/100*115</f>
        <v>30187.5</v>
      </c>
      <c r="K4" s="15"/>
      <c r="L4" s="1"/>
      <c r="M4" s="2"/>
    </row>
    <row r="5" spans="1:13" ht="16.5" x14ac:dyDescent="0.3">
      <c r="A5" s="18" t="s">
        <v>2</v>
      </c>
      <c r="B5" s="9">
        <f>B3-B4</f>
        <v>22000</v>
      </c>
      <c r="C5" s="22"/>
      <c r="D5" s="22" t="s">
        <v>27</v>
      </c>
      <c r="E5" s="22">
        <f>42.75*10.764</f>
        <v>460.16099999999994</v>
      </c>
      <c r="F5" s="3">
        <f>51.03*10.764</f>
        <v>549.28692000000001</v>
      </c>
      <c r="G5" s="6"/>
      <c r="L5" s="1"/>
      <c r="M5" s="2"/>
    </row>
    <row r="6" spans="1:13" ht="16.5" x14ac:dyDescent="0.3">
      <c r="A6" s="18" t="s">
        <v>3</v>
      </c>
      <c r="B6" s="9">
        <f>B4</f>
        <v>3000</v>
      </c>
      <c r="C6" s="22"/>
      <c r="D6" s="22" t="s">
        <v>28</v>
      </c>
      <c r="E6" s="22">
        <v>23500</v>
      </c>
      <c r="F6" s="3"/>
      <c r="G6" s="3"/>
      <c r="H6" s="11"/>
      <c r="I6" s="11"/>
      <c r="L6" s="1"/>
      <c r="M6" s="2"/>
    </row>
    <row r="7" spans="1:13" ht="16.5" x14ac:dyDescent="0.3">
      <c r="A7" s="18" t="s">
        <v>4</v>
      </c>
      <c r="B7" s="27">
        <v>14</v>
      </c>
      <c r="C7" s="28">
        <f>100-B7</f>
        <v>86</v>
      </c>
      <c r="D7" s="34" t="s">
        <v>29</v>
      </c>
      <c r="E7" s="18">
        <f>E6*E5</f>
        <v>10813783.499999998</v>
      </c>
      <c r="F7" s="3"/>
      <c r="G7" s="14"/>
      <c r="H7" s="11"/>
      <c r="I7" s="11"/>
      <c r="L7" s="12"/>
      <c r="M7" s="13"/>
    </row>
    <row r="8" spans="1:13" ht="16.5" x14ac:dyDescent="0.3">
      <c r="A8" s="18" t="s">
        <v>5</v>
      </c>
      <c r="B8" s="27">
        <f>B9-B7</f>
        <v>46</v>
      </c>
      <c r="C8" s="28"/>
      <c r="D8" s="43" t="s">
        <v>23</v>
      </c>
      <c r="E8" s="18">
        <f>E7*0.9</f>
        <v>9732405.1499999985</v>
      </c>
      <c r="F8" s="29"/>
      <c r="G8" s="29"/>
      <c r="H8" s="11"/>
      <c r="I8" s="11"/>
      <c r="L8" s="12"/>
      <c r="M8" s="13"/>
    </row>
    <row r="9" spans="1:13" ht="16.5" x14ac:dyDescent="0.3">
      <c r="A9" s="18" t="s">
        <v>6</v>
      </c>
      <c r="B9" s="27">
        <v>60</v>
      </c>
      <c r="C9" s="28"/>
      <c r="D9" s="34" t="s">
        <v>22</v>
      </c>
      <c r="E9" s="18">
        <f>E7*0.8</f>
        <v>8651026.7999999989</v>
      </c>
      <c r="F9" s="3"/>
      <c r="G9" s="29"/>
      <c r="H9" s="21"/>
      <c r="I9" s="21"/>
      <c r="J9" s="21"/>
      <c r="K9" s="21"/>
      <c r="L9" s="46"/>
      <c r="M9" s="47"/>
    </row>
    <row r="10" spans="1:13" ht="33" x14ac:dyDescent="0.3">
      <c r="A10" s="26" t="s">
        <v>7</v>
      </c>
      <c r="B10" s="27">
        <f>90*B7/B9</f>
        <v>21</v>
      </c>
      <c r="C10" s="28"/>
      <c r="D10" s="34" t="s">
        <v>16</v>
      </c>
      <c r="E10" s="18">
        <f>E7*0.025/12</f>
        <v>22528.715624999997</v>
      </c>
      <c r="F10" s="30"/>
      <c r="G10" s="29"/>
      <c r="H10" s="48">
        <v>113080</v>
      </c>
      <c r="I10" s="48"/>
      <c r="J10" s="21"/>
      <c r="K10" s="21"/>
      <c r="L10" s="49">
        <v>460</v>
      </c>
      <c r="M10" s="47"/>
    </row>
    <row r="11" spans="1:13" ht="16.5" x14ac:dyDescent="0.3">
      <c r="A11" s="18"/>
      <c r="B11" s="31">
        <f>B10%</f>
        <v>0.21</v>
      </c>
      <c r="C11" s="32"/>
      <c r="D11" s="33"/>
      <c r="G11" s="29"/>
      <c r="H11" s="48">
        <f>H10/100*105</f>
        <v>118734</v>
      </c>
      <c r="I11" s="50">
        <f>H11/10.764</f>
        <v>11030.657748049052</v>
      </c>
      <c r="J11" s="21"/>
      <c r="K11" s="54">
        <f>H11-H10</f>
        <v>5654</v>
      </c>
      <c r="L11" s="49">
        <f>L10*1.2</f>
        <v>552</v>
      </c>
      <c r="M11" s="51"/>
    </row>
    <row r="12" spans="1:13" ht="16.5" x14ac:dyDescent="0.3">
      <c r="A12" s="18" t="s">
        <v>8</v>
      </c>
      <c r="B12" s="9">
        <f>B6*B11</f>
        <v>630</v>
      </c>
      <c r="C12" s="34"/>
      <c r="D12" s="35"/>
      <c r="E12" t="s">
        <v>25</v>
      </c>
      <c r="G12" s="29"/>
      <c r="H12" s="48"/>
      <c r="I12" s="50"/>
      <c r="J12" s="21"/>
      <c r="K12" s="21"/>
      <c r="L12" s="49">
        <f>10126</f>
        <v>10126</v>
      </c>
      <c r="M12" s="52"/>
    </row>
    <row r="13" spans="1:13" ht="16.5" x14ac:dyDescent="0.3">
      <c r="A13" s="18" t="s">
        <v>9</v>
      </c>
      <c r="B13" s="9">
        <f>B6-B12</f>
        <v>2370</v>
      </c>
      <c r="C13" s="34"/>
      <c r="D13" s="35"/>
      <c r="E13">
        <f>178+78+28+17+23</f>
        <v>324</v>
      </c>
      <c r="G13" s="29"/>
      <c r="H13" s="48">
        <v>49200</v>
      </c>
      <c r="I13" s="50"/>
      <c r="J13" s="21"/>
      <c r="K13" s="21"/>
      <c r="L13" s="49"/>
      <c r="M13" s="52"/>
    </row>
    <row r="14" spans="1:13" ht="16.5" x14ac:dyDescent="0.3">
      <c r="A14" s="18" t="s">
        <v>2</v>
      </c>
      <c r="B14" s="9">
        <f>B5</f>
        <v>22000</v>
      </c>
      <c r="C14" s="22"/>
      <c r="D14" s="61"/>
      <c r="E14" s="62"/>
      <c r="F14" s="62"/>
      <c r="G14" s="63"/>
      <c r="H14" s="48"/>
      <c r="I14" s="50"/>
      <c r="J14" s="21"/>
      <c r="K14" s="21"/>
      <c r="L14" s="49">
        <f>L12*L11</f>
        <v>5589552</v>
      </c>
      <c r="M14" s="52"/>
    </row>
    <row r="15" spans="1:13" ht="16.5" x14ac:dyDescent="0.3">
      <c r="A15" s="18" t="s">
        <v>10</v>
      </c>
      <c r="B15" s="9">
        <f>B14+B13</f>
        <v>24370</v>
      </c>
      <c r="C15" s="22"/>
      <c r="D15" s="61"/>
      <c r="E15" s="62"/>
      <c r="F15" s="62"/>
      <c r="G15" s="63"/>
      <c r="H15" s="48">
        <f>H11-H13</f>
        <v>69534</v>
      </c>
      <c r="I15" s="50"/>
      <c r="J15" s="21"/>
      <c r="K15" s="21"/>
      <c r="L15" s="49"/>
      <c r="M15" s="52"/>
    </row>
    <row r="16" spans="1:13" ht="16.5" x14ac:dyDescent="0.3">
      <c r="A16" s="18" t="s">
        <v>21</v>
      </c>
      <c r="B16" s="36">
        <v>460</v>
      </c>
      <c r="C16" s="37"/>
      <c r="D16" s="61">
        <v>460</v>
      </c>
      <c r="E16" s="64">
        <v>24000</v>
      </c>
      <c r="F16" s="64">
        <f>E16*D16</f>
        <v>11040000</v>
      </c>
      <c r="G16" s="64"/>
      <c r="H16" s="48">
        <f>H15*86%</f>
        <v>59799.24</v>
      </c>
      <c r="I16" s="50"/>
      <c r="J16" s="21"/>
      <c r="K16" s="21"/>
      <c r="L16" s="48"/>
      <c r="M16" s="47"/>
    </row>
    <row r="17" spans="1:14" ht="16.5" x14ac:dyDescent="0.3">
      <c r="A17" s="37" t="s">
        <v>11</v>
      </c>
      <c r="B17" s="38">
        <f>B16*B15</f>
        <v>11210200</v>
      </c>
      <c r="C17" s="39"/>
      <c r="D17" s="61">
        <f>D16*1.2</f>
        <v>552</v>
      </c>
      <c r="E17" s="64"/>
      <c r="F17" s="65">
        <f>F16*90%</f>
        <v>9936000</v>
      </c>
      <c r="G17" s="64"/>
      <c r="H17" s="48"/>
      <c r="I17" s="50"/>
      <c r="J17" s="21"/>
      <c r="K17" s="21"/>
      <c r="L17" s="21"/>
      <c r="M17" s="53"/>
      <c r="N17" s="3"/>
    </row>
    <row r="18" spans="1:14" ht="16.5" x14ac:dyDescent="0.3">
      <c r="A18" s="37" t="s">
        <v>23</v>
      </c>
      <c r="B18" s="38">
        <f>B17*0.98</f>
        <v>10985996</v>
      </c>
      <c r="C18" s="39"/>
      <c r="D18" s="61">
        <v>3000</v>
      </c>
      <c r="E18" s="64"/>
      <c r="F18" s="65">
        <f>F16*80%</f>
        <v>8832000</v>
      </c>
      <c r="G18" s="64"/>
      <c r="H18" s="50">
        <f>H16+H13</f>
        <v>108999.23999999999</v>
      </c>
      <c r="I18" s="50">
        <f>H18/10.764</f>
        <v>10126.276477146042</v>
      </c>
      <c r="J18" s="21"/>
      <c r="K18" s="21"/>
      <c r="L18" s="21"/>
      <c r="M18" s="53"/>
      <c r="N18" s="3"/>
    </row>
    <row r="19" spans="1:14" ht="16.5" x14ac:dyDescent="0.3">
      <c r="A19" s="37" t="s">
        <v>22</v>
      </c>
      <c r="B19" s="38">
        <f>B17*0.8</f>
        <v>8968160</v>
      </c>
      <c r="C19" s="39"/>
      <c r="D19" s="61">
        <f>D18*D17</f>
        <v>1656000</v>
      </c>
      <c r="E19" s="64"/>
      <c r="F19" s="65"/>
      <c r="G19" s="64"/>
      <c r="H19" s="48"/>
      <c r="I19" s="50"/>
      <c r="J19" s="21"/>
      <c r="K19" s="21"/>
      <c r="L19" s="21"/>
      <c r="M19" s="53"/>
      <c r="N19" s="3"/>
    </row>
    <row r="20" spans="1:14" ht="16.5" x14ac:dyDescent="0.3">
      <c r="A20" s="37" t="s">
        <v>12</v>
      </c>
      <c r="B20" s="38">
        <f>1012*B4</f>
        <v>3036000</v>
      </c>
      <c r="C20" s="38"/>
      <c r="D20" s="61"/>
      <c r="E20" s="61"/>
      <c r="F20" s="64"/>
      <c r="G20" s="62"/>
    </row>
    <row r="21" spans="1:14" ht="16.5" x14ac:dyDescent="0.3">
      <c r="A21" s="36" t="s">
        <v>16</v>
      </c>
      <c r="B21" s="38">
        <f>B17*0.025/12</f>
        <v>23354.583333333332</v>
      </c>
      <c r="C21" s="38"/>
      <c r="D21" s="61"/>
      <c r="E21" s="61"/>
      <c r="F21" s="64">
        <f>F16/D17</f>
        <v>20000</v>
      </c>
      <c r="G21" s="62"/>
    </row>
    <row r="22" spans="1:14" x14ac:dyDescent="0.25">
      <c r="B22" s="40"/>
      <c r="D22" s="62"/>
      <c r="E22" s="62"/>
      <c r="F22" s="62"/>
      <c r="G22" s="62"/>
    </row>
    <row r="23" spans="1:14" x14ac:dyDescent="0.25">
      <c r="B23" s="40"/>
      <c r="D23" s="62"/>
      <c r="E23" s="62"/>
      <c r="F23" s="62"/>
      <c r="G23" s="62"/>
    </row>
    <row r="25" spans="1:14" x14ac:dyDescent="0.25">
      <c r="C25" t="s">
        <v>14</v>
      </c>
    </row>
    <row r="26" spans="1:14" x14ac:dyDescent="0.25">
      <c r="B26" s="41" t="s">
        <v>15</v>
      </c>
      <c r="C26" s="4" t="s">
        <v>20</v>
      </c>
      <c r="D26" s="4"/>
      <c r="E26" s="4" t="s">
        <v>11</v>
      </c>
      <c r="F26" s="4" t="s">
        <v>17</v>
      </c>
      <c r="G26" s="4" t="s">
        <v>18</v>
      </c>
      <c r="H26" s="4" t="s">
        <v>19</v>
      </c>
      <c r="I26" s="4"/>
    </row>
    <row r="27" spans="1:14" ht="17.25" x14ac:dyDescent="0.3">
      <c r="B27" s="56">
        <v>370</v>
      </c>
      <c r="C27" s="57">
        <f>B27*1.2</f>
        <v>444</v>
      </c>
      <c r="D27" s="57"/>
      <c r="E27" s="59">
        <v>9500000</v>
      </c>
      <c r="F27" s="58">
        <f t="shared" ref="F27:F33" si="0">E27/B27</f>
        <v>25675.675675675677</v>
      </c>
      <c r="G27" s="58">
        <f>E27/C27</f>
        <v>21396.396396396398</v>
      </c>
      <c r="H27" s="5" t="e">
        <f>E27/D27</f>
        <v>#DIV/0!</v>
      </c>
      <c r="I27" s="4">
        <f>C27/B27</f>
        <v>1.2</v>
      </c>
      <c r="J27" s="7"/>
    </row>
    <row r="28" spans="1:14" ht="17.25" x14ac:dyDescent="0.3">
      <c r="B28" s="41">
        <v>342</v>
      </c>
      <c r="C28" s="4">
        <f>B28*1.2</f>
        <v>410.4</v>
      </c>
      <c r="D28" s="4"/>
      <c r="E28" s="4">
        <v>9500000</v>
      </c>
      <c r="F28" s="55">
        <f t="shared" si="0"/>
        <v>27777.777777777777</v>
      </c>
      <c r="G28" s="55">
        <f t="shared" ref="G28:G30" si="1">E28/C28</f>
        <v>23148.14814814815</v>
      </c>
      <c r="H28" s="5" t="e">
        <f>E28/#REF!</f>
        <v>#REF!</v>
      </c>
      <c r="I28" s="4">
        <f>C28/B28</f>
        <v>1.2</v>
      </c>
      <c r="J28" s="7"/>
    </row>
    <row r="29" spans="1:14" x14ac:dyDescent="0.25">
      <c r="B29" s="60">
        <f>D29/1.2</f>
        <v>458.33333333333337</v>
      </c>
      <c r="C29" s="4"/>
      <c r="D29" s="4">
        <v>550</v>
      </c>
      <c r="E29" s="5">
        <v>11000000</v>
      </c>
      <c r="F29" s="55">
        <f>E29/B29</f>
        <v>23999.999999999996</v>
      </c>
      <c r="G29" s="5">
        <f>E29/D29</f>
        <v>20000</v>
      </c>
      <c r="H29" s="5" t="e">
        <f>E29/#REF!</f>
        <v>#REF!</v>
      </c>
      <c r="I29" s="4"/>
      <c r="J29" s="3">
        <f>G29*1.2</f>
        <v>24000</v>
      </c>
    </row>
    <row r="30" spans="1:14" x14ac:dyDescent="0.25">
      <c r="B30" s="41">
        <v>429</v>
      </c>
      <c r="C30" s="4"/>
      <c r="D30" s="4">
        <v>529</v>
      </c>
      <c r="E30" s="5">
        <v>10200000</v>
      </c>
      <c r="F30" s="55">
        <f>E30/B30</f>
        <v>23776.223776223775</v>
      </c>
      <c r="G30" s="55" t="e">
        <f t="shared" si="1"/>
        <v>#DIV/0!</v>
      </c>
      <c r="H30" s="5" t="e">
        <f>E30/#REF!</f>
        <v>#REF!</v>
      </c>
      <c r="I30" s="4" t="e">
        <f>#REF!/B30</f>
        <v>#REF!</v>
      </c>
    </row>
    <row r="31" spans="1:14" x14ac:dyDescent="0.25">
      <c r="B31" s="41"/>
      <c r="C31" s="42"/>
      <c r="E31" s="8"/>
      <c r="F31" s="8" t="e">
        <f t="shared" si="0"/>
        <v>#DIV/0!</v>
      </c>
      <c r="G31" s="5" t="e">
        <f t="shared" ref="G29:G33" si="2">E31/C31</f>
        <v>#DIV/0!</v>
      </c>
      <c r="H31" s="8" t="e">
        <f>E31/#REF!</f>
        <v>#REF!</v>
      </c>
      <c r="I31" s="4" t="e">
        <f>C31/B31</f>
        <v>#DIV/0!</v>
      </c>
    </row>
    <row r="32" spans="1:14" x14ac:dyDescent="0.25">
      <c r="E32" s="8"/>
      <c r="F32" s="8" t="e">
        <f t="shared" si="0"/>
        <v>#DIV/0!</v>
      </c>
      <c r="G32" s="8" t="e">
        <f t="shared" si="2"/>
        <v>#DIV/0!</v>
      </c>
      <c r="H32" s="8" t="e">
        <f>E32/#REF!</f>
        <v>#REF!</v>
      </c>
      <c r="I32" t="e">
        <f>#REF!/B32</f>
        <v>#REF!</v>
      </c>
    </row>
    <row r="33" spans="1:11" x14ac:dyDescent="0.25">
      <c r="E33" s="42"/>
      <c r="F33" s="8" t="e">
        <f t="shared" si="0"/>
        <v>#DIV/0!</v>
      </c>
      <c r="G33" s="8" t="e">
        <f t="shared" si="2"/>
        <v>#DIV/0!</v>
      </c>
      <c r="H33" s="8" t="e">
        <f>E33/#REF!</f>
        <v>#REF!</v>
      </c>
    </row>
    <row r="35" spans="1:11" x14ac:dyDescent="0.25">
      <c r="A35">
        <f>69.3*10.764</f>
        <v>745.94519999999989</v>
      </c>
      <c r="B35" s="21">
        <v>11000000</v>
      </c>
      <c r="C35">
        <f t="shared" ref="C35:C40" si="3">B35/A35</f>
        <v>14746.391557985764</v>
      </c>
      <c r="D35">
        <v>26500</v>
      </c>
      <c r="E35">
        <v>30000</v>
      </c>
      <c r="F35">
        <f>E35+D35+B35</f>
        <v>11056500</v>
      </c>
      <c r="G35" t="e">
        <f>F35/#REF!</f>
        <v>#REF!</v>
      </c>
      <c r="H35" s="3" t="e">
        <f>F35/#REF!</f>
        <v>#REF!</v>
      </c>
      <c r="J35" s="3">
        <f>A35/1.2</f>
        <v>621.62099999999998</v>
      </c>
      <c r="K35" s="3">
        <f>B35/J35</f>
        <v>17695.669869582915</v>
      </c>
    </row>
    <row r="36" spans="1:11" x14ac:dyDescent="0.25">
      <c r="A36">
        <v>625</v>
      </c>
      <c r="B36" s="21">
        <v>11800000</v>
      </c>
      <c r="C36">
        <f t="shared" si="3"/>
        <v>18880</v>
      </c>
      <c r="D36">
        <v>100</v>
      </c>
      <c r="E36">
        <v>100</v>
      </c>
      <c r="F36">
        <f>E36+D36+B36</f>
        <v>11800200</v>
      </c>
      <c r="G36" t="e">
        <f>F36/#REF!</f>
        <v>#REF!</v>
      </c>
      <c r="H36" s="3" t="e">
        <f>F36/#REF!</f>
        <v>#REF!</v>
      </c>
      <c r="J36" s="3">
        <f>A36/1.2</f>
        <v>520.83333333333337</v>
      </c>
      <c r="K36" s="3">
        <f>B36/J36</f>
        <v>22656</v>
      </c>
    </row>
    <row r="37" spans="1:11" x14ac:dyDescent="0.25">
      <c r="A37">
        <f>46.17*10.764</f>
        <v>496.97388000000001</v>
      </c>
      <c r="B37" s="21">
        <v>11000000</v>
      </c>
      <c r="C37">
        <f t="shared" si="3"/>
        <v>22133.960038302215</v>
      </c>
      <c r="G37" t="e">
        <f>F37/#REF!</f>
        <v>#REF!</v>
      </c>
      <c r="I37" s="3"/>
    </row>
    <row r="38" spans="1:11" ht="15.75" x14ac:dyDescent="0.25">
      <c r="A38" s="10"/>
      <c r="C38" t="e">
        <f t="shared" si="3"/>
        <v>#DIV/0!</v>
      </c>
    </row>
    <row r="39" spans="1:11" ht="15.75" x14ac:dyDescent="0.25">
      <c r="A39" s="10"/>
      <c r="C39" t="e">
        <f t="shared" si="3"/>
        <v>#DIV/0!</v>
      </c>
    </row>
    <row r="40" spans="1:11" ht="15.75" x14ac:dyDescent="0.25">
      <c r="A40" s="10"/>
      <c r="C40" t="e">
        <f t="shared" si="3"/>
        <v>#DIV/0!</v>
      </c>
    </row>
    <row r="41" spans="1:11" ht="15.75" x14ac:dyDescent="0.25">
      <c r="A41" s="10"/>
      <c r="D41" s="44"/>
      <c r="E41" s="44">
        <v>11000000</v>
      </c>
    </row>
    <row r="42" spans="1:11" ht="15.75" x14ac:dyDescent="0.25">
      <c r="A42" s="10"/>
      <c r="D42" s="44">
        <v>497</v>
      </c>
      <c r="E42" s="45">
        <f>E41/D42</f>
        <v>22132.796780684104</v>
      </c>
    </row>
    <row r="43" spans="1:11" ht="15.75" x14ac:dyDescent="0.25">
      <c r="A43" s="10"/>
      <c r="D43" s="44">
        <f>D42*1.2</f>
        <v>596.4</v>
      </c>
      <c r="E43" s="45">
        <f>E41/D43</f>
        <v>18443.997317236754</v>
      </c>
    </row>
    <row r="44" spans="1:11" ht="15.75" x14ac:dyDescent="0.25">
      <c r="A44" s="10"/>
    </row>
    <row r="64" spans="3:5" x14ac:dyDescent="0.25">
      <c r="C64" s="3"/>
      <c r="D64" s="3"/>
      <c r="E64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M19" zoomScale="115" zoomScaleNormal="115" workbookViewId="0">
      <selection activeCell="AP1" sqref="A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T1" workbookViewId="0">
      <selection activeCell="AA1" sqref="A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2024-09-18T11:58:07Z</dcterms:modified>
</cp:coreProperties>
</file>