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UBI\Bhat Bazar\Pravin Mithalal jain\"/>
    </mc:Choice>
  </mc:AlternateContent>
  <xr:revisionPtr revIDLastSave="0" documentId="13_ncr:1_{AE04E5F7-E110-4AF4-ABB0-F5F0FE1BEA37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6" i="4" l="1"/>
  <c r="I29" i="4"/>
  <c r="D34" i="4" l="1"/>
  <c r="G28" i="4" l="1"/>
  <c r="O17" i="24"/>
  <c r="O16" i="24"/>
  <c r="N25" i="24"/>
  <c r="N24" i="24"/>
  <c r="N6" i="24"/>
  <c r="N7" i="24"/>
  <c r="N8" i="24"/>
  <c r="N9" i="24"/>
  <c r="N10" i="24"/>
  <c r="N11" i="24"/>
  <c r="N12" i="24"/>
  <c r="N13" i="24"/>
  <c r="N16" i="24" s="1"/>
  <c r="N17" i="24" s="1"/>
  <c r="N14" i="24"/>
  <c r="N15" i="24"/>
  <c r="N19" i="24"/>
  <c r="N20" i="24"/>
  <c r="N21" i="24"/>
  <c r="N22" i="24"/>
  <c r="N23" i="24"/>
  <c r="C5" i="25" l="1"/>
  <c r="C4" i="25"/>
  <c r="C3" i="25"/>
  <c r="P2" i="4"/>
  <c r="P3" i="4"/>
  <c r="B3" i="4" s="1"/>
  <c r="C3" i="4" s="1"/>
  <c r="D3" i="4" s="1"/>
  <c r="Q4" i="4"/>
  <c r="B4" i="4" s="1"/>
  <c r="C4" i="4" s="1"/>
  <c r="D4" i="4" s="1"/>
  <c r="Q5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F11" i="24"/>
  <c r="H11" i="24" s="1"/>
  <c r="E11" i="24"/>
  <c r="G11" i="24" s="1"/>
  <c r="F10" i="24"/>
  <c r="H10" i="24" s="1"/>
  <c r="E10" i="24"/>
  <c r="G10" i="24" s="1"/>
  <c r="F9" i="24"/>
  <c r="H9" i="24" s="1"/>
  <c r="E9" i="24"/>
  <c r="G9" i="24" s="1"/>
  <c r="F8" i="24"/>
  <c r="H8" i="24" s="1"/>
  <c r="E8" i="24"/>
  <c r="G8" i="24" s="1"/>
  <c r="F7" i="24"/>
  <c r="H7" i="24" s="1"/>
  <c r="E7" i="24"/>
  <c r="G7" i="24" s="1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<sst xmlns="http://schemas.openxmlformats.org/spreadsheetml/2006/main" count="135" uniqueCount="92">
  <si>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</si>
  <si>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</si>
  <si>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</si>
  <si>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</si>
  <si>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</si>
  <si>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</si>
  <si>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</si>
  <si>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</si>
  <si>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</si>
  <si>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</si>
  <si>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</si>
  <si>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</si>
  <si>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</si>
  <si>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</si>
  <si>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</si>
  <si>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</si>
  <si>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</si>
  <si>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</si>
  <si>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</si>
  <si>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</si>
  <si>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</si>
  <si>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</si>
  <si>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</si>
  <si>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</si>
  <si>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</si>
  <si>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</si>
  <si>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</si>
  <si>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</si>
  <si>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</si>
  <si>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</si>
  <si>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</si>
  <si>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</si>
  <si>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</si>
  <si>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</si>
  <si>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</si>
  <si>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</si>
  <si>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</si>
  <si>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</si>
  <si>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</si>
  <si>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</si>
  <si>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</si>
  <si>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</si>
  <si>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</si>
  <si>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</si>
  <si>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</si>
  <si>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</si>
  <si>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</si>
  <si>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</si>
  <si>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</si>
  <si>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</si>
  <si>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</si>
  <si>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</si>
  <si>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</si>
  <si>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</si>
  <si>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</si>
  <si>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</si>
  <si>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</si>
  <si>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</si>
  <si>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</si>
  <si>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</si>
  <si>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</si>
  <si>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</si>
  <si>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</si>
  <si>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</si>
  <si>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</si>
  <si>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</si>
  <si>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</si>
  <si>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</si>
  <si>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</si>
  <si>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</si>
  <si>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</si>
  <si>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</si>
  <si>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</si>
  <si>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</si>
  <si>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</si>
  <si>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</si>
  <si>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</si>
  <si>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</si>
  <si>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</si>
  <si>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</si>
  <si>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</si>
  <si>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</si>
  <si>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</si>
  <si>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</si>
  <si>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IGR-20.08.24</t>
  </si>
  <si>
    <t>IGR-10.05.24</t>
  </si>
  <si>
    <t>IGR-26.03.24</t>
  </si>
  <si>
    <t>TERRACE</t>
  </si>
  <si>
    <t>TMCA</t>
  </si>
  <si>
    <t>PREV VALUE - AV SHETTY - 2021</t>
  </si>
  <si>
    <t>BUA</t>
  </si>
  <si>
    <t>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</si>
</sst>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333375</xdr:colOff>
      <xdr:row>0</xdr:row>
      <xdr:rowOff>0</xdr:rowOff>
    </xdr:from>
    <xdr:to>
      <xdr:col>24</xdr:col>
      <xdr:colOff>152400</xdr:colOff>
      <xdr:row>31</xdr:row>
      <xdr:rowOff>79969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FD75DE-03D9-48D9-A613-C68E6CE7C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05975" y="0"/>
          <a:ext cx="5191125" cy="65950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C42FF0-8ED2-4681-8B55-7E809630A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60BC54-60D4-4098-9AE5-4D69B8D80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CFAE77-81DB-46D1-A62C-D04DB3F2A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477508</xdr:colOff>
      <xdr:row>49</xdr:row>
      <xdr:rowOff>77440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C28880-AC83-49FA-94DD-52D0C07C7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11908" cy="88880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258402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688506-7256-4043-9810-5EFC63B3C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92802" cy="88975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240820.57499999998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270220.57499999995</v>
      </c>
      <c r="D9" s="58" t="s">
        <v>62</v>
      </c>
      <c r="E9" s="59">
        <f>C9/10.764</f>
        <v>25104.103957636562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1999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25</v>
      </c>
      <c r="D13" s="65">
        <f>D12-C13</f>
        <v>75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O17" sqref="O1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>
        <v>4.26</v>
      </c>
      <c r="M5" s="41">
        <v>5.43</v>
      </c>
      <c r="N5" s="41">
        <f t="shared" ref="N5:N23" si="6">L5*M5</f>
        <v>23.131799999999998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>
        <v>0.44</v>
      </c>
      <c r="M6" s="41">
        <v>0.36</v>
      </c>
      <c r="N6" s="41">
        <f t="shared" si="6"/>
        <v>0.15839999999999999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>
        <v>2.5499999999999998</v>
      </c>
      <c r="M7" s="41">
        <v>0.88</v>
      </c>
      <c r="N7" s="41">
        <f t="shared" si="6"/>
        <v>2.2439999999999998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>
        <v>0.39</v>
      </c>
      <c r="M8" s="41">
        <v>1.06</v>
      </c>
      <c r="N8" s="41">
        <f t="shared" si="6"/>
        <v>0.41340000000000005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>
        <v>1.2</v>
      </c>
      <c r="M9" s="41">
        <v>0.82</v>
      </c>
      <c r="N9" s="41">
        <f t="shared" si="6"/>
        <v>0.98399999999999987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>
        <v>1.6</v>
      </c>
      <c r="M10" s="41">
        <v>1.08</v>
      </c>
      <c r="N10" s="41">
        <f t="shared" si="6"/>
        <v>1.7280000000000002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>
        <v>2.12</v>
      </c>
      <c r="M11" s="41">
        <v>1.2</v>
      </c>
      <c r="N11" s="41">
        <f t="shared" si="6"/>
        <v>2.544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>
        <v>2.9</v>
      </c>
      <c r="M12" s="41">
        <v>4.62</v>
      </c>
      <c r="N12" s="41">
        <f t="shared" si="6"/>
        <v>13.398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>
        <v>0.3</v>
      </c>
      <c r="M13" s="41">
        <v>2.1</v>
      </c>
      <c r="N13" s="41">
        <f t="shared" si="6"/>
        <v>0.63</v>
      </c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>
        <v>3.64</v>
      </c>
      <c r="M14" s="41">
        <v>2.2000000000000002</v>
      </c>
      <c r="N14" s="41">
        <f t="shared" si="6"/>
        <v>8.0080000000000009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>
        <v>1.97</v>
      </c>
      <c r="M15" s="41">
        <v>0.99</v>
      </c>
      <c r="N15" s="41">
        <f t="shared" si="6"/>
        <v>1.9502999999999999</v>
      </c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1">
        <f>SUM(N5:N15)</f>
        <v>55.189900000000002</v>
      </c>
      <c r="O16" s="42">
        <f>N16+N24</f>
        <v>79.577500000000001</v>
      </c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1">
        <f>N16*10.764</f>
        <v>594.0640836</v>
      </c>
      <c r="O17" s="41">
        <f>O16*10.764</f>
        <v>856.57220999999993</v>
      </c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1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>
        <v>2.25</v>
      </c>
      <c r="M19" s="41">
        <v>4.4000000000000004</v>
      </c>
      <c r="N19" s="41">
        <f t="shared" si="6"/>
        <v>9.9</v>
      </c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>
        <v>2.2999999999999998</v>
      </c>
      <c r="M20" s="41">
        <v>2.2999999999999998</v>
      </c>
      <c r="N20" s="41">
        <f t="shared" si="6"/>
        <v>5.2899999999999991</v>
      </c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>
        <v>1.56</v>
      </c>
      <c r="M21" s="41">
        <v>3.2</v>
      </c>
      <c r="N21" s="41">
        <f t="shared" si="6"/>
        <v>4.9920000000000009</v>
      </c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>
        <v>3.2</v>
      </c>
      <c r="M22" s="41">
        <v>0.64</v>
      </c>
      <c r="N22" s="41">
        <f t="shared" si="6"/>
        <v>2.048</v>
      </c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>
        <v>1.24</v>
      </c>
      <c r="M23" s="41">
        <v>1.74</v>
      </c>
      <c r="N23" s="41">
        <f t="shared" si="6"/>
        <v>2.1576</v>
      </c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>
        <f>SUM(N19:N23)</f>
        <v>24.387600000000003</v>
      </c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>
        <f>N24*10.764</f>
        <v>262.50812640000004</v>
      </c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C4" sqref="C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17000</v>
      </c>
      <c r="D3" s="22" t="s">
        <v>76</v>
      </c>
      <c r="E3" s="6" t="s">
        <v>72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14500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25</v>
      </c>
      <c r="D7" s="24">
        <v>2024</v>
      </c>
    </row>
    <row r="8" spans="1:5" x14ac:dyDescent="0.25">
      <c r="A8" s="15" t="s">
        <v>18</v>
      </c>
      <c r="B8" s="23"/>
      <c r="C8" s="24">
        <f>C9-C7</f>
        <v>35</v>
      </c>
      <c r="D8" s="24">
        <v>1999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37.5</v>
      </c>
      <c r="D10" s="24"/>
    </row>
    <row r="11" spans="1:5" x14ac:dyDescent="0.25">
      <c r="A11" s="15"/>
      <c r="B11" s="25"/>
      <c r="C11" s="26">
        <f>C10%</f>
        <v>0.375</v>
      </c>
      <c r="D11" s="26"/>
    </row>
    <row r="12" spans="1:5" x14ac:dyDescent="0.25">
      <c r="A12" s="15" t="s">
        <v>21</v>
      </c>
      <c r="B12" s="18"/>
      <c r="C12" s="19">
        <f>C6*C11</f>
        <v>937.5</v>
      </c>
      <c r="D12" s="22"/>
    </row>
    <row r="13" spans="1:5" x14ac:dyDescent="0.25">
      <c r="A13" s="15" t="s">
        <v>22</v>
      </c>
      <c r="B13" s="18"/>
      <c r="C13" s="19">
        <f>C6-C12</f>
        <v>1562.5</v>
      </c>
      <c r="D13" s="22"/>
    </row>
    <row r="14" spans="1:5" x14ac:dyDescent="0.25">
      <c r="A14" s="15" t="s">
        <v>15</v>
      </c>
      <c r="B14" s="18"/>
      <c r="C14" s="19">
        <f>C5</f>
        <v>14500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16062.5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ABUA</v>
      </c>
      <c r="B18" s="7"/>
      <c r="C18" s="29">
        <v>672</v>
      </c>
      <c r="D18" s="24"/>
    </row>
    <row r="19" spans="1:5" x14ac:dyDescent="0.25">
      <c r="A19" s="15" t="s">
        <v>74</v>
      </c>
      <c r="B19" s="6"/>
      <c r="C19" s="30">
        <f>C18*C16</f>
        <v>10794000</v>
      </c>
      <c r="D19" s="72"/>
      <c r="E19" s="65"/>
    </row>
    <row r="20" spans="1:5" x14ac:dyDescent="0.25">
      <c r="A20" s="15" t="s">
        <v>24</v>
      </c>
      <c r="C20" s="31">
        <f>C19*90%</f>
        <v>9714600</v>
      </c>
      <c r="D20" s="30"/>
      <c r="E20" s="65"/>
    </row>
    <row r="21" spans="1:5" x14ac:dyDescent="0.25">
      <c r="A21" s="15" t="s">
        <v>25</v>
      </c>
      <c r="C21" s="31">
        <f>C19*80%</f>
        <v>8635200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1680000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22487.5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topLeftCell="E1" workbookViewId="0">
      <selection activeCell="G5" sqref="G5:R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404</v>
      </c>
      <c r="C2" s="4">
        <f t="shared" ref="C2:C16" si="1">B2*1.2</f>
        <v>484.79999999999995</v>
      </c>
      <c r="D2" s="4">
        <f t="shared" ref="D2:D16" si="2">C2*1.2</f>
        <v>581.75999999999988</v>
      </c>
      <c r="E2" s="5">
        <f t="shared" ref="E2:E16" si="3">R2</f>
        <v>7000000</v>
      </c>
      <c r="F2" s="4">
        <f t="shared" ref="F2:F15" si="4">ROUND((E2/B2),0)</f>
        <v>17327</v>
      </c>
      <c r="G2" s="4">
        <f t="shared" ref="G2:G15" si="5">ROUND((E2/C2),0)</f>
        <v>14439</v>
      </c>
      <c r="H2" s="4">
        <f t="shared" ref="H2:H15" si="6">ROUND((E2/D2),0)</f>
        <v>12032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404</v>
      </c>
      <c r="R2" s="2">
        <v>7000000</v>
      </c>
      <c r="S2" s="2" t="s">
        <v>84</v>
      </c>
    </row>
    <row r="3" spans="1:19" x14ac:dyDescent="0.25">
      <c r="A3" s="4">
        <v>2</v>
      </c>
      <c r="B3" s="4">
        <f t="shared" si="0"/>
        <v>525</v>
      </c>
      <c r="C3" s="4">
        <f t="shared" si="1"/>
        <v>630</v>
      </c>
      <c r="D3" s="4">
        <f t="shared" si="2"/>
        <v>756</v>
      </c>
      <c r="E3" s="5">
        <f t="shared" si="3"/>
        <v>10000000</v>
      </c>
      <c r="F3" s="4">
        <f t="shared" si="4"/>
        <v>19048</v>
      </c>
      <c r="G3" s="74">
        <f t="shared" si="5"/>
        <v>15873</v>
      </c>
      <c r="H3" s="74">
        <f t="shared" si="6"/>
        <v>13228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525</v>
      </c>
      <c r="R3" s="75">
        <v>10000000</v>
      </c>
      <c r="S3" s="75" t="s">
        <v>85</v>
      </c>
    </row>
    <row r="4" spans="1:19" x14ac:dyDescent="0.25">
      <c r="A4" s="4">
        <v>3</v>
      </c>
      <c r="B4" s="4">
        <f t="shared" si="0"/>
        <v>333.33333333333337</v>
      </c>
      <c r="C4" s="4">
        <f t="shared" si="1"/>
        <v>400.00000000000006</v>
      </c>
      <c r="D4" s="4">
        <f t="shared" si="2"/>
        <v>480.00000000000006</v>
      </c>
      <c r="E4" s="5">
        <f t="shared" si="3"/>
        <v>6000000</v>
      </c>
      <c r="F4" s="4">
        <f t="shared" si="4"/>
        <v>18000</v>
      </c>
      <c r="G4" s="74">
        <f t="shared" si="5"/>
        <v>15000</v>
      </c>
      <c r="H4" s="74">
        <f t="shared" si="6"/>
        <v>12500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v>400</v>
      </c>
      <c r="Q4" s="7">
        <f t="shared" ref="Q4:Q10" si="10">P4/1.2</f>
        <v>333.33333333333337</v>
      </c>
      <c r="R4" s="75">
        <v>6000000</v>
      </c>
      <c r="S4" s="75" t="s">
        <v>86</v>
      </c>
    </row>
    <row r="5" spans="1:19" x14ac:dyDescent="0.25">
      <c r="A5" s="4">
        <v>4</v>
      </c>
      <c r="B5" s="4">
        <f t="shared" si="0"/>
        <v>541.66666666666674</v>
      </c>
      <c r="C5" s="4">
        <f t="shared" si="1"/>
        <v>650.00000000000011</v>
      </c>
      <c r="D5" s="4">
        <f t="shared" si="2"/>
        <v>780.00000000000011</v>
      </c>
      <c r="E5" s="5">
        <f t="shared" si="3"/>
        <v>11500000</v>
      </c>
      <c r="F5" s="4">
        <f t="shared" si="4"/>
        <v>21231</v>
      </c>
      <c r="G5" s="74">
        <f t="shared" si="5"/>
        <v>17692</v>
      </c>
      <c r="H5" s="74">
        <f t="shared" si="6"/>
        <v>14744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v>650</v>
      </c>
      <c r="Q5" s="7">
        <f t="shared" si="10"/>
        <v>541.66666666666674</v>
      </c>
      <c r="R5" s="75">
        <v>11500000</v>
      </c>
      <c r="S5" s="2"/>
    </row>
    <row r="6" spans="1:19" x14ac:dyDescent="0.25">
      <c r="A6" s="4">
        <v>5</v>
      </c>
      <c r="B6" s="4">
        <f t="shared" si="0"/>
        <v>416.66666666666669</v>
      </c>
      <c r="C6" s="4">
        <f t="shared" si="1"/>
        <v>500</v>
      </c>
      <c r="D6" s="4">
        <f t="shared" si="2"/>
        <v>600</v>
      </c>
      <c r="E6" s="5">
        <f t="shared" si="3"/>
        <v>8500000</v>
      </c>
      <c r="F6" s="4">
        <f t="shared" si="4"/>
        <v>20400</v>
      </c>
      <c r="G6" s="74">
        <f t="shared" si="5"/>
        <v>17000</v>
      </c>
      <c r="H6" s="74">
        <f t="shared" si="6"/>
        <v>14167</v>
      </c>
      <c r="I6" s="74">
        <f t="shared" si="7"/>
        <v>0</v>
      </c>
      <c r="J6" s="74">
        <f t="shared" si="8"/>
        <v>0</v>
      </c>
      <c r="K6" s="7"/>
      <c r="L6" s="7"/>
      <c r="M6" s="7"/>
      <c r="N6" s="7"/>
      <c r="O6" s="7">
        <v>0</v>
      </c>
      <c r="P6" s="7">
        <v>500</v>
      </c>
      <c r="Q6" s="7">
        <f t="shared" si="10"/>
        <v>416.66666666666669</v>
      </c>
      <c r="R6" s="75">
        <v>8500000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52" t="s">
        <v>71</v>
      </c>
      <c r="G26" s="52">
        <v>594</v>
      </c>
    </row>
    <row r="27" spans="1:19" s="10" customFormat="1" x14ac:dyDescent="0.25">
      <c r="F27" s="52" t="s">
        <v>87</v>
      </c>
      <c r="G27" s="52">
        <v>263</v>
      </c>
    </row>
    <row r="28" spans="1:19" s="10" customFormat="1" x14ac:dyDescent="0.25">
      <c r="C28" s="67" t="s">
        <v>75</v>
      </c>
      <c r="D28" s="67"/>
      <c r="F28" s="52" t="s">
        <v>88</v>
      </c>
      <c r="G28" s="52">
        <f>SUM(G26:G27)</f>
        <v>857</v>
      </c>
    </row>
    <row r="29" spans="1:19" s="10" customFormat="1" x14ac:dyDescent="0.25">
      <c r="C29" s="67" t="s">
        <v>1</v>
      </c>
      <c r="D29" s="67"/>
      <c r="F29" s="52" t="s">
        <v>72</v>
      </c>
      <c r="G29" s="52">
        <v>672</v>
      </c>
      <c r="H29" s="10">
        <f>G29/G28</f>
        <v>0.78413068844807465</v>
      </c>
      <c r="I29" s="10">
        <f>G29/G26</f>
        <v>1.1313131313131313</v>
      </c>
    </row>
    <row r="30" spans="1:19" s="10" customFormat="1" x14ac:dyDescent="0.25">
      <c r="F30" s="52" t="s">
        <v>73</v>
      </c>
      <c r="G30" s="52">
        <v>16000</v>
      </c>
    </row>
    <row r="31" spans="1:19" s="10" customFormat="1" x14ac:dyDescent="0.25">
      <c r="C31" s="70" t="s">
        <v>89</v>
      </c>
      <c r="D31" s="70"/>
      <c r="F31" s="70" t="s">
        <v>74</v>
      </c>
      <c r="G31" s="70">
        <f>G29*G30</f>
        <v>10752000</v>
      </c>
      <c r="H31" s="10" t="e">
        <f>G31/D29</f>
        <v>#DIV/0!</v>
      </c>
    </row>
    <row r="32" spans="1:19" s="10" customFormat="1" x14ac:dyDescent="0.25">
      <c r="C32" s="70" t="s">
        <v>90</v>
      </c>
      <c r="D32" s="70">
        <v>672</v>
      </c>
      <c r="F32" s="70" t="s">
        <v>24</v>
      </c>
      <c r="G32" s="70">
        <f>G31*90%</f>
        <v>9676800</v>
      </c>
    </row>
    <row r="33" spans="3:7" s="10" customFormat="1" x14ac:dyDescent="0.25">
      <c r="C33" s="70" t="s">
        <v>91</v>
      </c>
      <c r="D33" s="70">
        <v>20000</v>
      </c>
      <c r="F33" s="70" t="s">
        <v>25</v>
      </c>
      <c r="G33" s="70">
        <f>G31*80%</f>
        <v>8601600</v>
      </c>
    </row>
    <row r="34" spans="3:7" s="10" customFormat="1" x14ac:dyDescent="0.25">
      <c r="C34" s="70" t="s">
        <v>74</v>
      </c>
      <c r="D34" s="70">
        <f>D32*D33</f>
        <v>13440000</v>
      </c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2024-10-07T11:35:59Z</dcterms:modified>
</cp:coreProperties>
</file>