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Vile Parle (East)\Sanjay Atmaram Shinde\"/>
    </mc:Choice>
  </mc:AlternateContent>
  <xr:revisionPtr revIDLastSave="0" documentId="13_ncr:1_{CDE62FD4-4F94-4C0C-A2AE-A1B36B484FBF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7" i="4" l="1"/>
  <c r="P5" i="4"/>
  <c r="P3" i="4"/>
  <c r="P2" i="4"/>
  <c r="Q2" i="4" s="1"/>
  <c r="C5" i="25" l="1"/>
  <c r="C4" i="25"/>
  <c r="C3" i="25"/>
  <c r="B2" i="4"/>
  <c r="C2" i="4" s="1"/>
  <c r="Q3" i="4"/>
  <c r="B3" i="4" s="1"/>
  <c r="C3" i="4" s="1"/>
  <c r="D3" i="4" s="1"/>
  <c r="Q4" i="4"/>
  <c r="B4" i="4" s="1"/>
  <c r="C4" i="4" s="1"/>
  <c r="D4" i="4" s="1"/>
  <c r="Q5" i="4"/>
  <c r="P6" i="4"/>
  <c r="B6" i="4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<sst xmlns="http://schemas.openxmlformats.org/spreadsheetml/2006/main" count="135" uniqueCount="93">
  <si>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</si>
  <si>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</si>
  <si>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</si>
  <si>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</si>
  <si>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</si>
  <si>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</si>
  <si>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</si>
  <si>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</si>
  <si>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</si>
  <si>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</si>
  <si>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</si>
  <si>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</si>
  <si>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</si>
  <si>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</si>
  <si>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</si>
  <si>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</si>
  <si>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</si>
  <si>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</si>
  <si>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</si>
  <si>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</si>
  <si>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</si>
  <si>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</si>
  <si>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</si>
  <si>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</si>
  <si>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</si>
  <si>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</si>
  <si>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</si>
  <si>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</si>
  <si>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</si>
  <si>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</si>
  <si>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</si>
  <si>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</si>
  <si>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</si>
  <si>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</si>
  <si>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</si>
  <si>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</si>
  <si>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</si>
  <si>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</si>
  <si>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</si>
  <si>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</si>
  <si>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</si>
  <si>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</si>
  <si>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</si>
  <si>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</si>
  <si>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</si>
  <si>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</si>
  <si>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</si>
  <si>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</si>
  <si>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</si>
  <si>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</si>
  <si>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</si>
  <si>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</si>
  <si>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</si>
  <si>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</si>
  <si>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</si>
  <si>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</si>
  <si>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</si>
  <si>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</si>
  <si>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</si>
  <si>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</si>
  <si>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</si>
  <si>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</si>
  <si>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</si>
  <si>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</si>
  <si>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</si>
  <si>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</si>
  <si>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</si>
  <si>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</si>
  <si>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</si>
  <si>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</si>
  <si>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</si>
  <si>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</si>
  <si>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</si>
  <si>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</si>
  <si>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</si>
  <si>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</si>
  <si>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</si>
  <si>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</si>
  <si>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</si>
  <si>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</si>
  <si>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</si>
  <si>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</si>
  <si>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</si>
  <si>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</si>
  <si>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</si>
  <si>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YOC - 1997</t>
  </si>
  <si>
    <t>04.09.2017</t>
  </si>
  <si>
    <t>IGR-19.07.24</t>
  </si>
  <si>
    <t>IGR-25.04.24</t>
  </si>
  <si>
    <t>IGR-28.03.24</t>
  </si>
  <si>
    <t>IGR-09.11.23</t>
  </si>
  <si>
    <t>MEZZANINE</t>
  </si>
  <si>
    <t>TMCA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</si>
</sst>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06809F-2313-4F36-8684-FA6D4A70D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B5CFEB-8B52-4855-A495-13361248D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4C6B09-AB3A-49BA-878F-15A62BBA9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EB9B8E-6ACA-497D-8F8F-B2EDB58E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D86EE-67E5-448D-9BA1-90112788A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773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C31942-4836-4856-BA75-4A7E62525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754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234398.69299999997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263798.69299999997</v>
      </c>
      <c r="D9" s="58" t="s">
        <v>62</v>
      </c>
      <c r="E9" s="59">
        <f>C9/10.764</f>
        <v>24507.496562616128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1997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27</v>
      </c>
      <c r="D13" s="65">
        <f>D12-C13</f>
        <v>73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N30" sqref="N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29000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26500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27</v>
      </c>
      <c r="D7" s="24">
        <v>2024</v>
      </c>
    </row>
    <row r="8" spans="1:5" x14ac:dyDescent="0.25">
      <c r="A8" s="15" t="s">
        <v>18</v>
      </c>
      <c r="B8" s="23"/>
      <c r="C8" s="24">
        <f>C9-C7</f>
        <v>33</v>
      </c>
      <c r="D8" s="24">
        <v>1997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40.5</v>
      </c>
      <c r="D10" s="24"/>
    </row>
    <row r="11" spans="1:5" x14ac:dyDescent="0.25">
      <c r="A11" s="15"/>
      <c r="B11" s="25"/>
      <c r="C11" s="26">
        <f>C10%</f>
        <v>0.40500000000000003</v>
      </c>
      <c r="D11" s="26"/>
    </row>
    <row r="12" spans="1:5" x14ac:dyDescent="0.25">
      <c r="A12" s="15" t="s">
        <v>21</v>
      </c>
      <c r="B12" s="18"/>
      <c r="C12" s="19">
        <f>C6*C11</f>
        <v>1012.5000000000001</v>
      </c>
      <c r="D12" s="22"/>
    </row>
    <row r="13" spans="1:5" x14ac:dyDescent="0.25">
      <c r="A13" s="15" t="s">
        <v>22</v>
      </c>
      <c r="B13" s="18"/>
      <c r="C13" s="19">
        <f>C6-C12</f>
        <v>1487.5</v>
      </c>
      <c r="D13" s="22"/>
    </row>
    <row r="14" spans="1:5" x14ac:dyDescent="0.25">
      <c r="A14" s="15" t="s">
        <v>15</v>
      </c>
      <c r="B14" s="18"/>
      <c r="C14" s="19">
        <f>C5</f>
        <v>26500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27987.5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ABUA</v>
      </c>
      <c r="B18" s="7"/>
      <c r="C18" s="29">
        <v>293</v>
      </c>
      <c r="D18" s="24"/>
    </row>
    <row r="19" spans="1:5" x14ac:dyDescent="0.25">
      <c r="A19" s="15" t="s">
        <v>74</v>
      </c>
      <c r="B19" s="6"/>
      <c r="C19" s="30">
        <f>C18*C16</f>
        <v>8200337.5</v>
      </c>
      <c r="D19" s="71"/>
      <c r="E19" s="65"/>
    </row>
    <row r="20" spans="1:5" x14ac:dyDescent="0.25">
      <c r="A20" s="15" t="s">
        <v>24</v>
      </c>
      <c r="C20" s="31">
        <f>C19*90%</f>
        <v>7380303.75</v>
      </c>
      <c r="D20" s="30"/>
      <c r="E20" s="65"/>
    </row>
    <row r="21" spans="1:5" x14ac:dyDescent="0.25">
      <c r="A21" s="15" t="s">
        <v>25</v>
      </c>
      <c r="C21" s="31">
        <f>C19*80%</f>
        <v>6560270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732500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17084.036458333332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274.3055555555556</v>
      </c>
      <c r="C2" s="4">
        <f t="shared" ref="C2:C16" si="1">B2*1.2</f>
        <v>329.16666666666669</v>
      </c>
      <c r="D2" s="4">
        <f t="shared" ref="D2:D16" si="2">C2*1.2</f>
        <v>395</v>
      </c>
      <c r="E2" s="5">
        <f t="shared" ref="E2:E16" si="3">R2</f>
        <v>6000000</v>
      </c>
      <c r="F2" s="4">
        <f t="shared" ref="F2:F15" si="4">ROUND((E2/B2),0)</f>
        <v>21873</v>
      </c>
      <c r="G2" s="4">
        <f t="shared" ref="G2:G15" si="5">ROUND((E2/C2),0)</f>
        <v>18228</v>
      </c>
      <c r="H2" s="4">
        <f t="shared" ref="H2:H15" si="6">ROUND((E2/D2),0)</f>
        <v>15190</v>
      </c>
      <c r="I2" s="4">
        <f t="shared" ref="I2:I15" si="7">T2</f>
        <v>0</v>
      </c>
      <c r="J2" s="4">
        <f t="shared" ref="J2:J15" si="8">U2</f>
        <v>0</v>
      </c>
      <c r="O2">
        <v>395</v>
      </c>
      <c r="P2">
        <f t="shared" ref="P2" si="9">O2/1.2</f>
        <v>329.16666666666669</v>
      </c>
      <c r="Q2">
        <f t="shared" ref="Q2" si="10">P2/1.2</f>
        <v>274.3055555555556</v>
      </c>
      <c r="R2" s="2">
        <v>6000000</v>
      </c>
      <c r="S2" s="2" t="s">
        <v>87</v>
      </c>
    </row>
    <row r="3" spans="1:19" x14ac:dyDescent="0.25">
      <c r="A3" s="4">
        <v>2</v>
      </c>
      <c r="B3" s="4">
        <f t="shared" si="0"/>
        <v>225.8646</v>
      </c>
      <c r="C3" s="4">
        <f t="shared" si="1"/>
        <v>271.03751999999997</v>
      </c>
      <c r="D3" s="4">
        <f t="shared" si="2"/>
        <v>325.24502399999994</v>
      </c>
      <c r="E3" s="5">
        <f t="shared" si="3"/>
        <v>7450000</v>
      </c>
      <c r="F3" s="4">
        <f t="shared" si="4"/>
        <v>32984</v>
      </c>
      <c r="G3" s="72">
        <f t="shared" si="5"/>
        <v>27487</v>
      </c>
      <c r="H3" s="72">
        <f t="shared" si="6"/>
        <v>22906</v>
      </c>
      <c r="I3" s="72">
        <f t="shared" si="7"/>
        <v>0</v>
      </c>
      <c r="J3" s="72">
        <f t="shared" si="8"/>
        <v>0</v>
      </c>
      <c r="K3" s="7"/>
      <c r="L3" s="7"/>
      <c r="M3" s="7"/>
      <c r="N3" s="7"/>
      <c r="O3" s="7">
        <v>0</v>
      </c>
      <c r="P3" s="7">
        <f>25.18*10.764</f>
        <v>271.03751999999997</v>
      </c>
      <c r="Q3" s="7">
        <f t="shared" ref="Q3:Q10" si="11">P3/1.2</f>
        <v>225.8646</v>
      </c>
      <c r="R3" s="73">
        <v>7450000</v>
      </c>
      <c r="S3" s="73" t="s">
        <v>88</v>
      </c>
    </row>
    <row r="4" spans="1:19" x14ac:dyDescent="0.25">
      <c r="A4" s="4">
        <v>3</v>
      </c>
      <c r="B4" s="4">
        <f t="shared" si="0"/>
        <v>655</v>
      </c>
      <c r="C4" s="4">
        <f t="shared" si="1"/>
        <v>786</v>
      </c>
      <c r="D4" s="4">
        <f t="shared" si="2"/>
        <v>943.19999999999993</v>
      </c>
      <c r="E4" s="5">
        <f t="shared" si="3"/>
        <v>17000000</v>
      </c>
      <c r="F4" s="4">
        <f t="shared" si="4"/>
        <v>25954</v>
      </c>
      <c r="G4" s="4">
        <f t="shared" si="5"/>
        <v>21628</v>
      </c>
      <c r="H4" s="4">
        <f t="shared" si="6"/>
        <v>18024</v>
      </c>
      <c r="I4" s="4">
        <f t="shared" si="7"/>
        <v>0</v>
      </c>
      <c r="J4" s="4">
        <f t="shared" si="8"/>
        <v>0</v>
      </c>
      <c r="O4">
        <v>0</v>
      </c>
      <c r="P4">
        <v>786</v>
      </c>
      <c r="Q4">
        <f t="shared" si="11"/>
        <v>655</v>
      </c>
      <c r="R4" s="2">
        <v>17000000</v>
      </c>
      <c r="S4" s="2" t="s">
        <v>89</v>
      </c>
    </row>
    <row r="5" spans="1:19" x14ac:dyDescent="0.25">
      <c r="A5" s="4">
        <v>4</v>
      </c>
      <c r="B5" s="4">
        <f t="shared" si="0"/>
        <v>244.52220000000003</v>
      </c>
      <c r="C5" s="4">
        <f t="shared" si="1"/>
        <v>293.42664000000002</v>
      </c>
      <c r="D5" s="4">
        <f t="shared" si="2"/>
        <v>352.11196799999999</v>
      </c>
      <c r="E5" s="5">
        <f t="shared" si="3"/>
        <v>7900000</v>
      </c>
      <c r="F5" s="4">
        <f t="shared" si="4"/>
        <v>32308</v>
      </c>
      <c r="G5" s="72">
        <f t="shared" si="5"/>
        <v>26923</v>
      </c>
      <c r="H5" s="72">
        <f t="shared" si="6"/>
        <v>22436</v>
      </c>
      <c r="I5" s="72">
        <f t="shared" si="7"/>
        <v>0</v>
      </c>
      <c r="J5" s="72">
        <f t="shared" si="8"/>
        <v>0</v>
      </c>
      <c r="K5" s="7"/>
      <c r="L5" s="7"/>
      <c r="M5" s="7"/>
      <c r="N5" s="7"/>
      <c r="O5" s="7">
        <v>0</v>
      </c>
      <c r="P5" s="7">
        <f>27.26*10.764</f>
        <v>293.42664000000002</v>
      </c>
      <c r="Q5" s="7">
        <f t="shared" si="11"/>
        <v>244.52220000000003</v>
      </c>
      <c r="R5" s="73">
        <v>7900000</v>
      </c>
      <c r="S5" s="73" t="s">
        <v>90</v>
      </c>
    </row>
    <row r="6" spans="1:19" x14ac:dyDescent="0.25">
      <c r="A6" s="4">
        <v>5</v>
      </c>
      <c r="B6" s="4">
        <f t="shared" si="0"/>
        <v>280</v>
      </c>
      <c r="C6" s="4">
        <f t="shared" si="1"/>
        <v>336</v>
      </c>
      <c r="D6" s="4">
        <f t="shared" si="2"/>
        <v>403.2</v>
      </c>
      <c r="E6" s="5">
        <f t="shared" si="3"/>
        <v>10000000</v>
      </c>
      <c r="F6" s="4">
        <f t="shared" si="4"/>
        <v>35714</v>
      </c>
      <c r="G6" s="72">
        <f t="shared" si="5"/>
        <v>29762</v>
      </c>
      <c r="H6" s="72">
        <f t="shared" si="6"/>
        <v>24802</v>
      </c>
      <c r="I6" s="72">
        <f t="shared" si="7"/>
        <v>0</v>
      </c>
      <c r="J6" s="72">
        <f t="shared" si="8"/>
        <v>0</v>
      </c>
      <c r="K6" s="7"/>
      <c r="L6" s="7"/>
      <c r="M6" s="7"/>
      <c r="N6" s="7"/>
      <c r="O6" s="7">
        <v>0</v>
      </c>
      <c r="P6" s="7">
        <f t="shared" ref="P6:P10" si="12">O6/1.2</f>
        <v>0</v>
      </c>
      <c r="Q6" s="7">
        <v>280</v>
      </c>
      <c r="R6" s="73">
        <v>10000000</v>
      </c>
      <c r="S6" s="2"/>
    </row>
    <row r="7" spans="1:19" x14ac:dyDescent="0.25">
      <c r="A7" s="4">
        <v>6</v>
      </c>
      <c r="B7" s="4">
        <f t="shared" si="0"/>
        <v>166.66666666666669</v>
      </c>
      <c r="C7" s="4">
        <f t="shared" si="1"/>
        <v>200.00000000000003</v>
      </c>
      <c r="D7" s="4">
        <f t="shared" si="2"/>
        <v>240.00000000000003</v>
      </c>
      <c r="E7" s="5">
        <f t="shared" si="3"/>
        <v>6200000</v>
      </c>
      <c r="F7" s="4">
        <f t="shared" si="4"/>
        <v>37200</v>
      </c>
      <c r="G7" s="72">
        <f t="shared" si="5"/>
        <v>31000</v>
      </c>
      <c r="H7" s="72">
        <f t="shared" si="6"/>
        <v>25833</v>
      </c>
      <c r="I7" s="72">
        <f t="shared" si="7"/>
        <v>0</v>
      </c>
      <c r="J7" s="72">
        <f t="shared" si="8"/>
        <v>0</v>
      </c>
      <c r="K7" s="7"/>
      <c r="L7" s="7"/>
      <c r="M7" s="7"/>
      <c r="N7" s="7"/>
      <c r="O7" s="7">
        <v>0</v>
      </c>
      <c r="P7" s="7">
        <v>200</v>
      </c>
      <c r="Q7" s="7">
        <f t="shared" si="11"/>
        <v>166.66666666666669</v>
      </c>
      <c r="R7" s="73">
        <v>6200000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2"/>
        <v>0</v>
      </c>
      <c r="Q8">
        <f t="shared" si="11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2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2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3">O11/1.2</f>
        <v>0</v>
      </c>
      <c r="Q11">
        <f t="shared" ref="Q11:Q15" si="14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4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4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8"/>
    </row>
    <row r="25" spans="1:19" s="10" customFormat="1" x14ac:dyDescent="0.25">
      <c r="F25" s="52" t="s">
        <v>71</v>
      </c>
      <c r="G25" s="52">
        <v>272</v>
      </c>
    </row>
    <row r="26" spans="1:19" s="10" customFormat="1" x14ac:dyDescent="0.25">
      <c r="F26" s="52" t="s">
        <v>91</v>
      </c>
      <c r="G26" s="52">
        <v>270</v>
      </c>
    </row>
    <row r="27" spans="1:19" s="10" customFormat="1" x14ac:dyDescent="0.25">
      <c r="F27" s="52" t="s">
        <v>92</v>
      </c>
      <c r="G27" s="52">
        <f>SUM(G25:G26)</f>
        <v>542</v>
      </c>
    </row>
    <row r="28" spans="1:19" s="10" customFormat="1" x14ac:dyDescent="0.25">
      <c r="C28" s="67" t="s">
        <v>75</v>
      </c>
      <c r="D28" s="67" t="s">
        <v>86</v>
      </c>
      <c r="F28" s="52" t="s">
        <v>84</v>
      </c>
      <c r="G28" s="52">
        <v>245</v>
      </c>
    </row>
    <row r="29" spans="1:19" s="10" customFormat="1" x14ac:dyDescent="0.25">
      <c r="C29" s="67" t="s">
        <v>1</v>
      </c>
      <c r="D29" s="67">
        <v>4900000</v>
      </c>
      <c r="F29" s="52" t="s">
        <v>72</v>
      </c>
      <c r="G29" s="52">
        <v>293</v>
      </c>
      <c r="H29" s="10">
        <f>G29/G28</f>
        <v>1.1959183673469387</v>
      </c>
    </row>
    <row r="30" spans="1:19" s="10" customFormat="1" x14ac:dyDescent="0.25">
      <c r="F30" s="52" t="s">
        <v>73</v>
      </c>
      <c r="G30" s="52">
        <v>27000</v>
      </c>
    </row>
    <row r="31" spans="1:19" s="10" customFormat="1" x14ac:dyDescent="0.25">
      <c r="C31" s="69"/>
      <c r="D31" s="69"/>
      <c r="F31" s="69" t="s">
        <v>74</v>
      </c>
      <c r="G31" s="69">
        <f>G29*G30</f>
        <v>7911000</v>
      </c>
      <c r="H31" s="10">
        <f>G31/D29</f>
        <v>1.6144897959183673</v>
      </c>
    </row>
    <row r="32" spans="1:19" s="10" customFormat="1" x14ac:dyDescent="0.25">
      <c r="C32" s="69"/>
      <c r="D32" s="69"/>
      <c r="F32" s="69" t="s">
        <v>24</v>
      </c>
      <c r="G32" s="69">
        <f>G31*90%</f>
        <v>7119900</v>
      </c>
    </row>
    <row r="33" spans="3:7" s="10" customFormat="1" x14ac:dyDescent="0.25">
      <c r="C33" s="69"/>
      <c r="D33" s="69"/>
      <c r="F33" s="69" t="s">
        <v>25</v>
      </c>
      <c r="G33" s="69">
        <f>G31*80%</f>
        <v>6328800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2024-09-23T05:41:21Z</dcterms:modified>
</cp:coreProperties>
</file>