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hane Branch\Vikram Delite CHSL - Ghatkopar\"/>
    </mc:Choice>
  </mc:AlternateContent>
  <xr:revisionPtr revIDLastSave="0" documentId="13_ncr:1_{9BEA5639-8060-49E6-97B4-0E3918313F3D}" xr6:coauthVersionLast="47" xr6:coauthVersionMax="47" xr10:uidLastSave="{00000000-0000-0000-0000-000000000000}"/>
  <bookViews>
    <workbookView xWindow="-120" yWindow="-120" windowWidth="29040" windowHeight="15720" firstSheet="5" activeTab="12" xr2:uid="{00000000-000D-0000-FFFF-FFFF00000000}"/>
  </bookViews>
  <sheets>
    <sheet name="A-Wing" sheetId="87" r:id="rId1"/>
    <sheet name="A-Wing (Sale)" sheetId="106" r:id="rId2"/>
    <sheet name="A-Wing (Rehab)" sheetId="107" r:id="rId3"/>
    <sheet name="B-Wing" sheetId="102" r:id="rId4"/>
    <sheet name="B-Wing (Sale)" sheetId="108" r:id="rId5"/>
    <sheet name="B-Wing (Rehab)" sheetId="109" r:id="rId6"/>
    <sheet name="C-Wing" sheetId="103" r:id="rId7"/>
    <sheet name="C-Wing (Sale)" sheetId="110" r:id="rId8"/>
    <sheet name="C-Wing (REHAB)" sheetId="111" r:id="rId9"/>
    <sheet name="D - Wing" sheetId="105" r:id="rId10"/>
    <sheet name="D - Wing (Sale)" sheetId="112" r:id="rId11"/>
    <sheet name="D - Wing (Rehab)" sheetId="113" r:id="rId12"/>
    <sheet name="Total" sheetId="79" r:id="rId13"/>
    <sheet name="RERA" sheetId="80" r:id="rId14"/>
    <sheet name="Typical Floor" sheetId="85" r:id="rId15"/>
    <sheet name="IGR" sheetId="94" r:id="rId16"/>
    <sheet name="RR" sheetId="95" r:id="rId17"/>
  </sheets>
  <definedNames>
    <definedName name="_xlnm._FilterDatabase" localSheetId="0" hidden="1">'A-Wing'!$L$1:$L$80</definedName>
    <definedName name="_xlnm._FilterDatabase" localSheetId="2" hidden="1">'A-Wing (Rehab)'!$D$2:$D$14</definedName>
    <definedName name="_xlnm._FilterDatabase" localSheetId="1" hidden="1">'A-Wing (Sale)'!$D$2:$D$18</definedName>
    <definedName name="_xlnm._FilterDatabase" localSheetId="3" hidden="1">'B-Wing'!$L$1:$L$21</definedName>
    <definedName name="_xlnm._FilterDatabase" localSheetId="5" hidden="1">'B-Wing (Rehab)'!$L$1:$L$15</definedName>
    <definedName name="_xlnm._FilterDatabase" localSheetId="4" hidden="1">'B-Wing (Sale)'!$L$1:$L$8</definedName>
    <definedName name="_xlnm._FilterDatabase" localSheetId="6" hidden="1">'C-Wing'!$L$1:$L$56</definedName>
    <definedName name="_xlnm._FilterDatabase" localSheetId="8" hidden="1">'C-Wing (REHAB)'!$L$1:$L$41</definedName>
    <definedName name="_xlnm._FilterDatabase" localSheetId="7" hidden="1">'C-Wing (Sale)'!$L$1:$L$33</definedName>
    <definedName name="_xlnm._FilterDatabase" localSheetId="9" hidden="1">'D - Wing'!$D$2:$D$21</definedName>
    <definedName name="_xlnm._FilterDatabase" localSheetId="11" hidden="1">'D - Wing (Rehab)'!$D$2:$D$16</definedName>
    <definedName name="_xlnm._FilterDatabase" localSheetId="10" hidden="1">'D - Wing (Sale)'!$L$1:$L$24</definedName>
  </definedNames>
  <calcPr calcId="191029"/>
</workbook>
</file>

<file path=xl/calcChain.xml><?xml version="1.0" encoding="utf-8"?>
<calcChain xmlns="http://schemas.openxmlformats.org/spreadsheetml/2006/main">
  <c r="J22" i="79" l="1"/>
  <c r="J21" i="79"/>
  <c r="H18" i="79"/>
  <c r="G18" i="79"/>
  <c r="F18" i="79"/>
  <c r="E18" i="79"/>
  <c r="D18" i="79"/>
  <c r="E16" i="79"/>
  <c r="F16" i="79"/>
  <c r="G16" i="79"/>
  <c r="H16" i="79"/>
  <c r="D16" i="79"/>
  <c r="D15" i="79"/>
  <c r="H14" i="79"/>
  <c r="G14" i="79"/>
  <c r="D12" i="79"/>
  <c r="E12" i="79"/>
  <c r="F12" i="79"/>
  <c r="G12" i="79"/>
  <c r="H12" i="79"/>
  <c r="H10" i="79"/>
  <c r="G10" i="79"/>
  <c r="D8" i="79"/>
  <c r="E8" i="79"/>
  <c r="F8" i="79"/>
  <c r="G8" i="79"/>
  <c r="H6" i="79"/>
  <c r="H8" i="79" s="1"/>
  <c r="G6" i="79"/>
  <c r="H21" i="102"/>
  <c r="I21" i="102"/>
  <c r="K21" i="102"/>
  <c r="H8" i="108"/>
  <c r="I8" i="108"/>
  <c r="K8" i="108"/>
  <c r="E4" i="79"/>
  <c r="F4" i="79"/>
  <c r="H4" i="79"/>
  <c r="D3" i="79"/>
  <c r="D4" i="79" s="1"/>
  <c r="H2" i="79"/>
  <c r="G2" i="79"/>
  <c r="G4" i="79" s="1"/>
  <c r="E16" i="113"/>
  <c r="I15" i="113"/>
  <c r="J15" i="113" s="1"/>
  <c r="F15" i="113"/>
  <c r="K15" i="113" s="1"/>
  <c r="I14" i="113"/>
  <c r="J14" i="113" s="1"/>
  <c r="F14" i="113"/>
  <c r="K14" i="113" s="1"/>
  <c r="I13" i="113"/>
  <c r="J13" i="113" s="1"/>
  <c r="F13" i="113"/>
  <c r="K13" i="113" s="1"/>
  <c r="I12" i="113"/>
  <c r="J12" i="113" s="1"/>
  <c r="F12" i="113"/>
  <c r="K12" i="113" s="1"/>
  <c r="I11" i="113"/>
  <c r="J11" i="113" s="1"/>
  <c r="F11" i="113"/>
  <c r="K11" i="113" s="1"/>
  <c r="I10" i="113"/>
  <c r="J10" i="113" s="1"/>
  <c r="F10" i="113"/>
  <c r="K10" i="113" s="1"/>
  <c r="I9" i="113"/>
  <c r="J9" i="113" s="1"/>
  <c r="F9" i="113"/>
  <c r="K9" i="113" s="1"/>
  <c r="I8" i="113"/>
  <c r="J8" i="113" s="1"/>
  <c r="F8" i="113"/>
  <c r="K8" i="113" s="1"/>
  <c r="I7" i="113"/>
  <c r="J7" i="113" s="1"/>
  <c r="F7" i="113"/>
  <c r="K7" i="113" s="1"/>
  <c r="I6" i="113"/>
  <c r="J6" i="113" s="1"/>
  <c r="F6" i="113"/>
  <c r="K6" i="113" s="1"/>
  <c r="I5" i="113"/>
  <c r="J5" i="113" s="1"/>
  <c r="F5" i="113"/>
  <c r="K5" i="113" s="1"/>
  <c r="I4" i="113"/>
  <c r="J4" i="113" s="1"/>
  <c r="F4" i="113"/>
  <c r="K4" i="113" s="1"/>
  <c r="I3" i="113"/>
  <c r="J3" i="113" s="1"/>
  <c r="F3" i="113"/>
  <c r="I2" i="113"/>
  <c r="J2" i="113" s="1"/>
  <c r="F2" i="113"/>
  <c r="K2" i="113" s="1"/>
  <c r="E8" i="112"/>
  <c r="F7" i="112"/>
  <c r="K7" i="112" s="1"/>
  <c r="F6" i="112"/>
  <c r="K6" i="112" s="1"/>
  <c r="F5" i="112"/>
  <c r="K5" i="112" s="1"/>
  <c r="F4" i="112"/>
  <c r="K4" i="112" s="1"/>
  <c r="F3" i="112"/>
  <c r="K3" i="112" s="1"/>
  <c r="H2" i="112"/>
  <c r="I2" i="112" s="1"/>
  <c r="J2" i="112" s="1"/>
  <c r="F2" i="112"/>
  <c r="K2" i="112" s="1"/>
  <c r="E25" i="111"/>
  <c r="I24" i="111"/>
  <c r="J24" i="111" s="1"/>
  <c r="F24" i="111"/>
  <c r="K24" i="111" s="1"/>
  <c r="I23" i="111"/>
  <c r="J23" i="111" s="1"/>
  <c r="F23" i="111"/>
  <c r="K23" i="111" s="1"/>
  <c r="I22" i="111"/>
  <c r="J22" i="111" s="1"/>
  <c r="F22" i="111"/>
  <c r="K22" i="111" s="1"/>
  <c r="I21" i="111"/>
  <c r="J21" i="111" s="1"/>
  <c r="F21" i="111"/>
  <c r="K21" i="111" s="1"/>
  <c r="I20" i="111"/>
  <c r="J20" i="111" s="1"/>
  <c r="F20" i="111"/>
  <c r="K20" i="111" s="1"/>
  <c r="I19" i="111"/>
  <c r="J19" i="111" s="1"/>
  <c r="F19" i="111"/>
  <c r="K19" i="111" s="1"/>
  <c r="I18" i="111"/>
  <c r="J18" i="111" s="1"/>
  <c r="F18" i="111"/>
  <c r="K18" i="111" s="1"/>
  <c r="I17" i="111"/>
  <c r="J17" i="111" s="1"/>
  <c r="F17" i="111"/>
  <c r="K17" i="111" s="1"/>
  <c r="I16" i="111"/>
  <c r="J16" i="111" s="1"/>
  <c r="F16" i="111"/>
  <c r="K16" i="111" s="1"/>
  <c r="I15" i="111"/>
  <c r="J15" i="111" s="1"/>
  <c r="F15" i="111"/>
  <c r="K15" i="111" s="1"/>
  <c r="I14" i="111"/>
  <c r="J14" i="111" s="1"/>
  <c r="F14" i="111"/>
  <c r="K14" i="111" s="1"/>
  <c r="I13" i="111"/>
  <c r="J13" i="111" s="1"/>
  <c r="F13" i="111"/>
  <c r="K13" i="111" s="1"/>
  <c r="I12" i="111"/>
  <c r="J12" i="111" s="1"/>
  <c r="F12" i="111"/>
  <c r="K12" i="111" s="1"/>
  <c r="I11" i="111"/>
  <c r="J11" i="111" s="1"/>
  <c r="F11" i="111"/>
  <c r="K11" i="111" s="1"/>
  <c r="I10" i="111"/>
  <c r="J10" i="111" s="1"/>
  <c r="F10" i="111"/>
  <c r="K10" i="111" s="1"/>
  <c r="I9" i="111"/>
  <c r="J9" i="111" s="1"/>
  <c r="F9" i="111"/>
  <c r="K9" i="111" s="1"/>
  <c r="I8" i="111"/>
  <c r="J8" i="111" s="1"/>
  <c r="F8" i="111"/>
  <c r="K8" i="111" s="1"/>
  <c r="I7" i="111"/>
  <c r="J7" i="111" s="1"/>
  <c r="F7" i="111"/>
  <c r="K7" i="111" s="1"/>
  <c r="I6" i="111"/>
  <c r="J6" i="111" s="1"/>
  <c r="F6" i="111"/>
  <c r="K6" i="111" s="1"/>
  <c r="I5" i="111"/>
  <c r="J5" i="111" s="1"/>
  <c r="F5" i="111"/>
  <c r="K5" i="111" s="1"/>
  <c r="I4" i="111"/>
  <c r="J4" i="111" s="1"/>
  <c r="F4" i="111"/>
  <c r="K4" i="111" s="1"/>
  <c r="I3" i="111"/>
  <c r="J3" i="111" s="1"/>
  <c r="G3" i="111"/>
  <c r="G4" i="111" s="1"/>
  <c r="G5" i="111" s="1"/>
  <c r="G6" i="111" s="1"/>
  <c r="G7" i="111" s="1"/>
  <c r="F3" i="111"/>
  <c r="K3" i="111" s="1"/>
  <c r="I2" i="111"/>
  <c r="F2" i="111"/>
  <c r="K2" i="111" s="1"/>
  <c r="E17" i="110"/>
  <c r="F16" i="110"/>
  <c r="K16" i="110" s="1"/>
  <c r="F15" i="110"/>
  <c r="K15" i="110" s="1"/>
  <c r="F14" i="110"/>
  <c r="K14" i="110" s="1"/>
  <c r="F13" i="110"/>
  <c r="K13" i="110" s="1"/>
  <c r="F12" i="110"/>
  <c r="K12" i="110" s="1"/>
  <c r="F11" i="110"/>
  <c r="K11" i="110" s="1"/>
  <c r="F10" i="110"/>
  <c r="K10" i="110" s="1"/>
  <c r="F9" i="110"/>
  <c r="K9" i="110" s="1"/>
  <c r="F8" i="110"/>
  <c r="K8" i="110" s="1"/>
  <c r="F7" i="110"/>
  <c r="K7" i="110" s="1"/>
  <c r="F6" i="110"/>
  <c r="K6" i="110" s="1"/>
  <c r="F5" i="110"/>
  <c r="K5" i="110" s="1"/>
  <c r="F4" i="110"/>
  <c r="K4" i="110" s="1"/>
  <c r="F3" i="110"/>
  <c r="K3" i="110" s="1"/>
  <c r="F2" i="110"/>
  <c r="K2" i="110" s="1"/>
  <c r="E15" i="109"/>
  <c r="F15" i="109"/>
  <c r="K15" i="109"/>
  <c r="I14" i="109"/>
  <c r="J14" i="109" s="1"/>
  <c r="F14" i="109"/>
  <c r="K14" i="109" s="1"/>
  <c r="I13" i="109"/>
  <c r="J13" i="109" s="1"/>
  <c r="F13" i="109"/>
  <c r="K13" i="109" s="1"/>
  <c r="I12" i="109"/>
  <c r="J12" i="109" s="1"/>
  <c r="F12" i="109"/>
  <c r="K12" i="109" s="1"/>
  <c r="I11" i="109"/>
  <c r="J11" i="109" s="1"/>
  <c r="F11" i="109"/>
  <c r="K11" i="109" s="1"/>
  <c r="I10" i="109"/>
  <c r="J10" i="109" s="1"/>
  <c r="F10" i="109"/>
  <c r="K10" i="109" s="1"/>
  <c r="I9" i="109"/>
  <c r="J9" i="109" s="1"/>
  <c r="F9" i="109"/>
  <c r="K9" i="109" s="1"/>
  <c r="I8" i="109"/>
  <c r="J8" i="109" s="1"/>
  <c r="F8" i="109"/>
  <c r="K8" i="109" s="1"/>
  <c r="I7" i="109"/>
  <c r="J7" i="109" s="1"/>
  <c r="F7" i="109"/>
  <c r="K7" i="109" s="1"/>
  <c r="I6" i="109"/>
  <c r="J6" i="109" s="1"/>
  <c r="F6" i="109"/>
  <c r="K6" i="109" s="1"/>
  <c r="I5" i="109"/>
  <c r="J5" i="109" s="1"/>
  <c r="F5" i="109"/>
  <c r="K5" i="109" s="1"/>
  <c r="I4" i="109"/>
  <c r="J4" i="109" s="1"/>
  <c r="F4" i="109"/>
  <c r="K4" i="109" s="1"/>
  <c r="I3" i="109"/>
  <c r="J3" i="109" s="1"/>
  <c r="F3" i="109"/>
  <c r="K3" i="109" s="1"/>
  <c r="I2" i="109"/>
  <c r="J2" i="109" s="1"/>
  <c r="F2" i="109"/>
  <c r="K2" i="109" s="1"/>
  <c r="E8" i="108"/>
  <c r="F7" i="108"/>
  <c r="K7" i="108" s="1"/>
  <c r="F6" i="108"/>
  <c r="K6" i="108" s="1"/>
  <c r="F5" i="108"/>
  <c r="K5" i="108" s="1"/>
  <c r="F4" i="108"/>
  <c r="K4" i="108" s="1"/>
  <c r="F3" i="108"/>
  <c r="H2" i="108"/>
  <c r="F2" i="108"/>
  <c r="K2" i="108" s="1"/>
  <c r="E14" i="107"/>
  <c r="I13" i="107"/>
  <c r="J13" i="107" s="1"/>
  <c r="F13" i="107"/>
  <c r="K13" i="107" s="1"/>
  <c r="I12" i="107"/>
  <c r="J12" i="107" s="1"/>
  <c r="F12" i="107"/>
  <c r="K12" i="107" s="1"/>
  <c r="I11" i="107"/>
  <c r="J11" i="107" s="1"/>
  <c r="F11" i="107"/>
  <c r="K11" i="107" s="1"/>
  <c r="I10" i="107"/>
  <c r="J10" i="107" s="1"/>
  <c r="F10" i="107"/>
  <c r="K10" i="107" s="1"/>
  <c r="I9" i="107"/>
  <c r="J9" i="107" s="1"/>
  <c r="F9" i="107"/>
  <c r="K9" i="107" s="1"/>
  <c r="I8" i="107"/>
  <c r="J8" i="107" s="1"/>
  <c r="F8" i="107"/>
  <c r="K8" i="107" s="1"/>
  <c r="I7" i="107"/>
  <c r="J7" i="107" s="1"/>
  <c r="F7" i="107"/>
  <c r="K7" i="107" s="1"/>
  <c r="J6" i="107"/>
  <c r="I6" i="107"/>
  <c r="F6" i="107"/>
  <c r="K6" i="107" s="1"/>
  <c r="I5" i="107"/>
  <c r="J5" i="107" s="1"/>
  <c r="F5" i="107"/>
  <c r="K5" i="107" s="1"/>
  <c r="I4" i="107"/>
  <c r="J4" i="107" s="1"/>
  <c r="F4" i="107"/>
  <c r="K4" i="107" s="1"/>
  <c r="I3" i="107"/>
  <c r="J3" i="107" s="1"/>
  <c r="F3" i="107"/>
  <c r="K3" i="107" s="1"/>
  <c r="I2" i="107"/>
  <c r="J2" i="107" s="1"/>
  <c r="F2" i="107"/>
  <c r="K2" i="107" s="1"/>
  <c r="E18" i="106"/>
  <c r="F17" i="106"/>
  <c r="K17" i="106" s="1"/>
  <c r="F16" i="106"/>
  <c r="K16" i="106" s="1"/>
  <c r="F15" i="106"/>
  <c r="K15" i="106" s="1"/>
  <c r="F14" i="106"/>
  <c r="K14" i="106" s="1"/>
  <c r="F13" i="106"/>
  <c r="K13" i="106" s="1"/>
  <c r="F12" i="106"/>
  <c r="K12" i="106" s="1"/>
  <c r="F11" i="106"/>
  <c r="K11" i="106" s="1"/>
  <c r="F10" i="106"/>
  <c r="K10" i="106" s="1"/>
  <c r="F9" i="106"/>
  <c r="K9" i="106" s="1"/>
  <c r="F8" i="106"/>
  <c r="K8" i="106" s="1"/>
  <c r="F7" i="106"/>
  <c r="K7" i="106" s="1"/>
  <c r="F6" i="106"/>
  <c r="K6" i="106" s="1"/>
  <c r="F5" i="106"/>
  <c r="K5" i="106" s="1"/>
  <c r="F4" i="106"/>
  <c r="K4" i="106" s="1"/>
  <c r="F3" i="106"/>
  <c r="K3" i="106" s="1"/>
  <c r="F2" i="106"/>
  <c r="K2" i="106" s="1"/>
  <c r="F16" i="113" l="1"/>
  <c r="F8" i="112"/>
  <c r="K3" i="113"/>
  <c r="K16" i="113" s="1"/>
  <c r="H4" i="112"/>
  <c r="I4" i="112" s="1"/>
  <c r="J4" i="112" s="1"/>
  <c r="K8" i="112"/>
  <c r="H3" i="112"/>
  <c r="F17" i="110"/>
  <c r="K25" i="111"/>
  <c r="G8" i="111"/>
  <c r="G9" i="111" s="1"/>
  <c r="G10" i="111" s="1"/>
  <c r="G11" i="111" s="1"/>
  <c r="F25" i="111"/>
  <c r="J2" i="111"/>
  <c r="H2" i="110"/>
  <c r="K17" i="110"/>
  <c r="F8" i="108"/>
  <c r="H4" i="108"/>
  <c r="I4" i="108" s="1"/>
  <c r="J4" i="108" s="1"/>
  <c r="H3" i="108"/>
  <c r="I3" i="108" s="1"/>
  <c r="J3" i="108" s="1"/>
  <c r="H5" i="108"/>
  <c r="I5" i="108" s="1"/>
  <c r="J5" i="108" s="1"/>
  <c r="I2" i="108"/>
  <c r="J2" i="108" s="1"/>
  <c r="K3" i="108"/>
  <c r="K18" i="106"/>
  <c r="K14" i="107"/>
  <c r="G3" i="107"/>
  <c r="F14" i="107"/>
  <c r="H3" i="106"/>
  <c r="I3" i="106" s="1"/>
  <c r="J3" i="106" s="1"/>
  <c r="F18" i="106"/>
  <c r="H2" i="106"/>
  <c r="G2" i="113" l="1"/>
  <c r="H5" i="112"/>
  <c r="I5" i="112" s="1"/>
  <c r="J5" i="112" s="1"/>
  <c r="I3" i="112"/>
  <c r="G12" i="111"/>
  <c r="G13" i="111" s="1"/>
  <c r="I2" i="110"/>
  <c r="H3" i="110"/>
  <c r="I3" i="110" s="1"/>
  <c r="J3" i="110" s="1"/>
  <c r="G2" i="109"/>
  <c r="G3" i="109" s="1"/>
  <c r="H6" i="108"/>
  <c r="I2" i="106"/>
  <c r="H4" i="106"/>
  <c r="I4" i="106" s="1"/>
  <c r="J4" i="106" s="1"/>
  <c r="G3" i="113" l="1"/>
  <c r="G4" i="113" s="1"/>
  <c r="G5" i="113" s="1"/>
  <c r="G6" i="113" s="1"/>
  <c r="G7" i="113" s="1"/>
  <c r="G8" i="113" s="1"/>
  <c r="G9" i="113" s="1"/>
  <c r="G10" i="113" s="1"/>
  <c r="G11" i="113" s="1"/>
  <c r="G12" i="113" s="1"/>
  <c r="J3" i="112"/>
  <c r="H6" i="112"/>
  <c r="G14" i="111"/>
  <c r="G15" i="111" s="1"/>
  <c r="G16" i="111" s="1"/>
  <c r="G17" i="111" s="1"/>
  <c r="G18" i="111" s="1"/>
  <c r="G19" i="111" s="1"/>
  <c r="H4" i="110"/>
  <c r="I4" i="110" s="1"/>
  <c r="J4" i="110" s="1"/>
  <c r="J2" i="110"/>
  <c r="G4" i="109"/>
  <c r="G5" i="109" s="1"/>
  <c r="G6" i="109" s="1"/>
  <c r="G7" i="109" s="1"/>
  <c r="G8" i="109" s="1"/>
  <c r="G9" i="109" s="1"/>
  <c r="G10" i="109" s="1"/>
  <c r="G11" i="109" s="1"/>
  <c r="G12" i="109" s="1"/>
  <c r="I6" i="108"/>
  <c r="J6" i="108" s="1"/>
  <c r="H7" i="108"/>
  <c r="I7" i="108" s="1"/>
  <c r="J7" i="108" s="1"/>
  <c r="H5" i="106"/>
  <c r="I5" i="106" s="1"/>
  <c r="J5" i="106" s="1"/>
  <c r="J2" i="106"/>
  <c r="G13" i="113" l="1"/>
  <c r="G14" i="113" s="1"/>
  <c r="G15" i="113" s="1"/>
  <c r="I6" i="112"/>
  <c r="H7" i="112"/>
  <c r="I7" i="112" s="1"/>
  <c r="J7" i="112" s="1"/>
  <c r="H5" i="110"/>
  <c r="I5" i="110" s="1"/>
  <c r="G13" i="109"/>
  <c r="G14" i="109" s="1"/>
  <c r="H6" i="106"/>
  <c r="H16" i="113" l="1"/>
  <c r="I16" i="113"/>
  <c r="H8" i="112"/>
  <c r="J6" i="112"/>
  <c r="I8" i="112"/>
  <c r="G20" i="111"/>
  <c r="J5" i="110"/>
  <c r="H6" i="110"/>
  <c r="I6" i="110" s="1"/>
  <c r="J6" i="110" s="1"/>
  <c r="H15" i="109"/>
  <c r="I15" i="109" s="1"/>
  <c r="J15" i="109" s="1"/>
  <c r="H7" i="106"/>
  <c r="I7" i="106" s="1"/>
  <c r="J7" i="106" s="1"/>
  <c r="I6" i="106"/>
  <c r="G21" i="111" l="1"/>
  <c r="H7" i="110"/>
  <c r="G4" i="107"/>
  <c r="G5" i="107" s="1"/>
  <c r="G6" i="107" s="1"/>
  <c r="G7" i="107" s="1"/>
  <c r="G8" i="107" s="1"/>
  <c r="J6" i="106"/>
  <c r="H8" i="106"/>
  <c r="I7" i="110" l="1"/>
  <c r="H8" i="110"/>
  <c r="I8" i="110" s="1"/>
  <c r="J8" i="110" s="1"/>
  <c r="G9" i="107"/>
  <c r="G10" i="107" s="1"/>
  <c r="G11" i="107" s="1"/>
  <c r="H9" i="106"/>
  <c r="I9" i="106" s="1"/>
  <c r="J9" i="106" s="1"/>
  <c r="I8" i="106"/>
  <c r="G22" i="111" l="1"/>
  <c r="H9" i="110"/>
  <c r="I9" i="110" s="1"/>
  <c r="J9" i="110" s="1"/>
  <c r="J7" i="110"/>
  <c r="G12" i="107"/>
  <c r="G13" i="107" s="1"/>
  <c r="J8" i="106"/>
  <c r="H10" i="106"/>
  <c r="G35" i="79"/>
  <c r="G23" i="111" l="1"/>
  <c r="G24" i="111" s="1"/>
  <c r="H10" i="110"/>
  <c r="I10" i="110" s="1"/>
  <c r="J10" i="110" s="1"/>
  <c r="H11" i="106"/>
  <c r="I11" i="106" s="1"/>
  <c r="J11" i="106" s="1"/>
  <c r="I10" i="106"/>
  <c r="H11" i="110" l="1"/>
  <c r="I11" i="110" s="1"/>
  <c r="J11" i="110" s="1"/>
  <c r="J10" i="106"/>
  <c r="H12" i="106"/>
  <c r="I12" i="106" s="1"/>
  <c r="J12" i="106" s="1"/>
  <c r="H12" i="110" l="1"/>
  <c r="I12" i="110" s="1"/>
  <c r="J12" i="110" s="1"/>
  <c r="H13" i="106"/>
  <c r="I13" i="106" s="1"/>
  <c r="J13" i="106" s="1"/>
  <c r="H13" i="110" l="1"/>
  <c r="I13" i="110" s="1"/>
  <c r="J13" i="110" s="1"/>
  <c r="H14" i="106"/>
  <c r="I14" i="106" s="1"/>
  <c r="J14" i="106" s="1"/>
  <c r="H14" i="110" l="1"/>
  <c r="I14" i="110" s="1"/>
  <c r="J14" i="110" s="1"/>
  <c r="H15" i="106"/>
  <c r="I15" i="106" s="1"/>
  <c r="J15" i="106" s="1"/>
  <c r="H16" i="110" l="1"/>
  <c r="H15" i="110"/>
  <c r="I15" i="110" s="1"/>
  <c r="J15" i="110" s="1"/>
  <c r="H17" i="106"/>
  <c r="H16" i="106"/>
  <c r="I16" i="106" s="1"/>
  <c r="J16" i="106" s="1"/>
  <c r="H25" i="111" l="1"/>
  <c r="I16" i="110"/>
  <c r="H17" i="110"/>
  <c r="H14" i="107"/>
  <c r="I17" i="106"/>
  <c r="H18" i="106"/>
  <c r="I25" i="111" l="1"/>
  <c r="J16" i="110"/>
  <c r="I17" i="110"/>
  <c r="I14" i="107"/>
  <c r="J17" i="106"/>
  <c r="I18" i="106"/>
  <c r="E30" i="87" l="1"/>
  <c r="G3" i="102"/>
  <c r="G4" i="102" s="1"/>
  <c r="G5" i="102" s="1"/>
  <c r="G6" i="102" s="1"/>
  <c r="G7" i="102" s="1"/>
  <c r="G8" i="102" s="1"/>
  <c r="G9" i="102" s="1"/>
  <c r="G10" i="102" s="1"/>
  <c r="G11" i="102" s="1"/>
  <c r="G12" i="102" s="1"/>
  <c r="G13" i="102" s="1"/>
  <c r="G14" i="102" s="1"/>
  <c r="G15" i="102" s="1"/>
  <c r="G16" i="102" s="1"/>
  <c r="G17" i="102" s="1"/>
  <c r="G18" i="102" s="1"/>
  <c r="G19" i="102" s="1"/>
  <c r="G20" i="102" s="1"/>
  <c r="G3" i="87"/>
  <c r="G4" i="87" s="1"/>
  <c r="G5" i="87" s="1"/>
  <c r="G6" i="87" s="1"/>
  <c r="G7" i="87" s="1"/>
  <c r="G8" i="87" s="1"/>
  <c r="G9" i="87" s="1"/>
  <c r="G10" i="87" s="1"/>
  <c r="G11" i="87" s="1"/>
  <c r="G12" i="87" s="1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25" i="87" s="1"/>
  <c r="G26" i="87" s="1"/>
  <c r="G27" i="87" s="1"/>
  <c r="G28" i="87" s="1"/>
  <c r="G29" i="87" s="1"/>
  <c r="E21" i="102"/>
  <c r="J17" i="94"/>
  <c r="K57" i="80"/>
  <c r="G43" i="80"/>
  <c r="G58" i="80"/>
  <c r="G57" i="80"/>
  <c r="G56" i="80"/>
  <c r="G42" i="80"/>
  <c r="G41" i="80"/>
  <c r="G55" i="80"/>
  <c r="G54" i="80"/>
  <c r="G53" i="80"/>
  <c r="G40" i="80"/>
  <c r="G39" i="80"/>
  <c r="G38" i="80"/>
  <c r="G37" i="80"/>
  <c r="G36" i="80"/>
  <c r="G52" i="80"/>
  <c r="G51" i="80"/>
  <c r="G50" i="80"/>
  <c r="G49" i="80"/>
  <c r="G48" i="80"/>
  <c r="G35" i="80"/>
  <c r="G34" i="80"/>
  <c r="G47" i="80"/>
  <c r="G33" i="80"/>
  <c r="AE24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10" i="80"/>
  <c r="AA29" i="85"/>
  <c r="F4" i="80"/>
  <c r="F5" i="80"/>
  <c r="F6" i="80"/>
  <c r="F7" i="80"/>
  <c r="F8" i="80"/>
  <c r="F9" i="80"/>
  <c r="F10" i="80"/>
  <c r="F11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3" i="80"/>
  <c r="F26" i="103"/>
  <c r="K26" i="103" s="1"/>
  <c r="E22" i="105"/>
  <c r="F21" i="105"/>
  <c r="K21" i="105" s="1"/>
  <c r="F20" i="105"/>
  <c r="K20" i="105" s="1"/>
  <c r="F19" i="105"/>
  <c r="K19" i="105" s="1"/>
  <c r="F18" i="105"/>
  <c r="K18" i="105" s="1"/>
  <c r="F17" i="105"/>
  <c r="K17" i="105" s="1"/>
  <c r="F16" i="105"/>
  <c r="K16" i="105" s="1"/>
  <c r="F15" i="105"/>
  <c r="K15" i="105" s="1"/>
  <c r="F14" i="105"/>
  <c r="K14" i="105" s="1"/>
  <c r="F13" i="105"/>
  <c r="K13" i="105" s="1"/>
  <c r="F12" i="105"/>
  <c r="K12" i="105" s="1"/>
  <c r="F11" i="105"/>
  <c r="K11" i="105" s="1"/>
  <c r="F10" i="105"/>
  <c r="K10" i="105" s="1"/>
  <c r="F9" i="105"/>
  <c r="K9" i="105" s="1"/>
  <c r="F8" i="105"/>
  <c r="K8" i="105" s="1"/>
  <c r="F7" i="105"/>
  <c r="K7" i="105" s="1"/>
  <c r="F6" i="105"/>
  <c r="K6" i="105" s="1"/>
  <c r="F5" i="105"/>
  <c r="K5" i="105" s="1"/>
  <c r="F4" i="105"/>
  <c r="K4" i="105" s="1"/>
  <c r="G3" i="105"/>
  <c r="F3" i="105"/>
  <c r="K3" i="105" s="1"/>
  <c r="H2" i="105"/>
  <c r="I2" i="105" s="1"/>
  <c r="J2" i="105" s="1"/>
  <c r="F2" i="105"/>
  <c r="K2" i="105" s="1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K18" i="102" s="1"/>
  <c r="F19" i="102"/>
  <c r="K19" i="102" s="1"/>
  <c r="F20" i="102"/>
  <c r="K20" i="102" s="1"/>
  <c r="I2" i="87"/>
  <c r="J2" i="87" s="1"/>
  <c r="W5" i="85"/>
  <c r="W10" i="85"/>
  <c r="W11" i="85"/>
  <c r="W16" i="85"/>
  <c r="W17" i="85"/>
  <c r="W22" i="85"/>
  <c r="W23" i="85"/>
  <c r="W4" i="85"/>
  <c r="Q5" i="85"/>
  <c r="Q6" i="85"/>
  <c r="Q7" i="85"/>
  <c r="Q10" i="85"/>
  <c r="Q11" i="85"/>
  <c r="Q12" i="85"/>
  <c r="Q13" i="85"/>
  <c r="Q16" i="85"/>
  <c r="Q17" i="85"/>
  <c r="Q18" i="85"/>
  <c r="Q19" i="85"/>
  <c r="Q22" i="85"/>
  <c r="Q23" i="85"/>
  <c r="Q4" i="85"/>
  <c r="K10" i="85"/>
  <c r="K11" i="85"/>
  <c r="K16" i="85"/>
  <c r="K17" i="85"/>
  <c r="K22" i="85"/>
  <c r="K23" i="85"/>
  <c r="K4" i="85"/>
  <c r="E11" i="85"/>
  <c r="E12" i="85"/>
  <c r="E16" i="85"/>
  <c r="E17" i="85"/>
  <c r="E18" i="85"/>
  <c r="E22" i="85"/>
  <c r="E10" i="85"/>
  <c r="E5" i="85"/>
  <c r="E6" i="85"/>
  <c r="E4" i="85"/>
  <c r="H26" i="80"/>
  <c r="G26" i="80"/>
  <c r="E40" i="103"/>
  <c r="F39" i="103"/>
  <c r="K39" i="103" s="1"/>
  <c r="F38" i="103"/>
  <c r="K38" i="103" s="1"/>
  <c r="F37" i="103"/>
  <c r="K37" i="103" s="1"/>
  <c r="F36" i="103"/>
  <c r="K36" i="103" s="1"/>
  <c r="F35" i="103"/>
  <c r="K35" i="103" s="1"/>
  <c r="F34" i="103"/>
  <c r="K34" i="103" s="1"/>
  <c r="F33" i="103"/>
  <c r="K33" i="103" s="1"/>
  <c r="F32" i="103"/>
  <c r="K32" i="103" s="1"/>
  <c r="F31" i="103"/>
  <c r="K31" i="103" s="1"/>
  <c r="F30" i="103"/>
  <c r="K30" i="103" s="1"/>
  <c r="F29" i="103"/>
  <c r="K29" i="103" s="1"/>
  <c r="F28" i="103"/>
  <c r="K28" i="103" s="1"/>
  <c r="F27" i="103"/>
  <c r="K27" i="103" s="1"/>
  <c r="F25" i="103"/>
  <c r="K25" i="103" s="1"/>
  <c r="F24" i="103"/>
  <c r="K24" i="103" s="1"/>
  <c r="F23" i="103"/>
  <c r="K23" i="103" s="1"/>
  <c r="F22" i="103"/>
  <c r="K22" i="103" s="1"/>
  <c r="F21" i="103"/>
  <c r="K21" i="103" s="1"/>
  <c r="F20" i="103"/>
  <c r="K20" i="103" s="1"/>
  <c r="F19" i="103"/>
  <c r="K19" i="103" s="1"/>
  <c r="F18" i="103"/>
  <c r="K18" i="103" s="1"/>
  <c r="F17" i="103"/>
  <c r="K17" i="103" s="1"/>
  <c r="F16" i="103"/>
  <c r="K16" i="103" s="1"/>
  <c r="F15" i="103"/>
  <c r="K15" i="103" s="1"/>
  <c r="F14" i="103"/>
  <c r="K14" i="103" s="1"/>
  <c r="F13" i="103"/>
  <c r="K13" i="103" s="1"/>
  <c r="F12" i="103"/>
  <c r="K12" i="103" s="1"/>
  <c r="F11" i="103"/>
  <c r="K11" i="103" s="1"/>
  <c r="F10" i="103"/>
  <c r="K10" i="103" s="1"/>
  <c r="F9" i="103"/>
  <c r="K9" i="103" s="1"/>
  <c r="F8" i="103"/>
  <c r="K8" i="103" s="1"/>
  <c r="F7" i="103"/>
  <c r="K7" i="103" s="1"/>
  <c r="F6" i="103"/>
  <c r="K6" i="103" s="1"/>
  <c r="F5" i="103"/>
  <c r="K5" i="103" s="1"/>
  <c r="F4" i="103"/>
  <c r="K4" i="103" s="1"/>
  <c r="G3" i="103"/>
  <c r="G4" i="103" s="1"/>
  <c r="I4" i="103" s="1"/>
  <c r="J4" i="103" s="1"/>
  <c r="F3" i="103"/>
  <c r="K3" i="103" s="1"/>
  <c r="I2" i="103"/>
  <c r="J2" i="103" s="1"/>
  <c r="F2" i="103"/>
  <c r="K2" i="103" s="1"/>
  <c r="H2" i="102"/>
  <c r="I2" i="102" s="1"/>
  <c r="J2" i="102" s="1"/>
  <c r="F2" i="102"/>
  <c r="K2" i="102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2" i="87"/>
  <c r="K2" i="87" s="1"/>
  <c r="F7" i="94"/>
  <c r="D8" i="94"/>
  <c r="D9" i="94"/>
  <c r="D10" i="94"/>
  <c r="D11" i="94"/>
  <c r="D12" i="94"/>
  <c r="D13" i="94"/>
  <c r="D14" i="94"/>
  <c r="D15" i="94"/>
  <c r="D17" i="94"/>
  <c r="F17" i="94" s="1"/>
  <c r="D18" i="94"/>
  <c r="G4" i="105" l="1"/>
  <c r="H4" i="105" s="1"/>
  <c r="I4" i="105" s="1"/>
  <c r="J4" i="105" s="1"/>
  <c r="F21" i="102"/>
  <c r="H5" i="102"/>
  <c r="I5" i="102" s="1"/>
  <c r="J5" i="102" s="1"/>
  <c r="F4" i="94"/>
  <c r="H3" i="105"/>
  <c r="I3" i="105" s="1"/>
  <c r="J3" i="105" s="1"/>
  <c r="F22" i="105"/>
  <c r="K22" i="105"/>
  <c r="H3" i="102"/>
  <c r="I3" i="102" s="1"/>
  <c r="J3" i="102" s="1"/>
  <c r="F40" i="103"/>
  <c r="I3" i="103"/>
  <c r="J3" i="103" s="1"/>
  <c r="G5" i="103"/>
  <c r="G6" i="103" s="1"/>
  <c r="K40" i="103"/>
  <c r="F30" i="87"/>
  <c r="K30" i="87"/>
  <c r="G5" i="105" l="1"/>
  <c r="G6" i="105" s="1"/>
  <c r="G7" i="105" s="1"/>
  <c r="G8" i="105" s="1"/>
  <c r="G9" i="105" s="1"/>
  <c r="G10" i="105" s="1"/>
  <c r="G11" i="105" s="1"/>
  <c r="G12" i="105" s="1"/>
  <c r="G13" i="105" s="1"/>
  <c r="G14" i="105" s="1"/>
  <c r="G15" i="105" s="1"/>
  <c r="G16" i="105" s="1"/>
  <c r="G17" i="105" s="1"/>
  <c r="G18" i="105" s="1"/>
  <c r="G19" i="105" s="1"/>
  <c r="G20" i="105" s="1"/>
  <c r="G21" i="105" s="1"/>
  <c r="H4" i="102"/>
  <c r="I4" i="102" s="1"/>
  <c r="J4" i="102" s="1"/>
  <c r="I6" i="102"/>
  <c r="J6" i="102" s="1"/>
  <c r="I7" i="102"/>
  <c r="J7" i="102" s="1"/>
  <c r="I13" i="87"/>
  <c r="J13" i="87" s="1"/>
  <c r="I5" i="103"/>
  <c r="J5" i="103" s="1"/>
  <c r="J4" i="94"/>
  <c r="L4" i="94" s="1"/>
  <c r="J5" i="94"/>
  <c r="J6" i="94"/>
  <c r="J7" i="94"/>
  <c r="J8" i="94"/>
  <c r="J9" i="94"/>
  <c r="J10" i="94"/>
  <c r="J11" i="94"/>
  <c r="L11" i="94" s="1"/>
  <c r="J12" i="94"/>
  <c r="L12" i="94" s="1"/>
  <c r="J13" i="94"/>
  <c r="J14" i="94"/>
  <c r="J15" i="94"/>
  <c r="L15" i="94" s="1"/>
  <c r="J16" i="94"/>
  <c r="L16" i="94" s="1"/>
  <c r="J18" i="94"/>
  <c r="J19" i="94"/>
  <c r="J20" i="94"/>
  <c r="L20" i="94" s="1"/>
  <c r="J21" i="94"/>
  <c r="L21" i="94" s="1"/>
  <c r="J22" i="94"/>
  <c r="L22" i="94" s="1"/>
  <c r="F10" i="94"/>
  <c r="F18" i="94"/>
  <c r="F21" i="94"/>
  <c r="F6" i="94"/>
  <c r="F8" i="94"/>
  <c r="F11" i="94"/>
  <c r="F12" i="94"/>
  <c r="F14" i="94"/>
  <c r="F15" i="94"/>
  <c r="F16" i="94"/>
  <c r="D19" i="94"/>
  <c r="F19" i="94" s="1"/>
  <c r="D20" i="94"/>
  <c r="F20" i="94" s="1"/>
  <c r="H5" i="105" l="1"/>
  <c r="I5" i="105" s="1"/>
  <c r="J5" i="105" s="1"/>
  <c r="I6" i="105"/>
  <c r="J6" i="105" s="1"/>
  <c r="H8" i="102"/>
  <c r="I8" i="102" s="1"/>
  <c r="J8" i="102" s="1"/>
  <c r="I9" i="102"/>
  <c r="J9" i="102" s="1"/>
  <c r="I6" i="103"/>
  <c r="J6" i="103" s="1"/>
  <c r="G7" i="103"/>
  <c r="G8" i="103" s="1"/>
  <c r="L19" i="94"/>
  <c r="L18" i="94"/>
  <c r="L14" i="94"/>
  <c r="L10" i="94"/>
  <c r="L17" i="94"/>
  <c r="L13" i="94"/>
  <c r="L9" i="94"/>
  <c r="F13" i="94"/>
  <c r="F9" i="94"/>
  <c r="L8" i="94"/>
  <c r="L7" i="94"/>
  <c r="L6" i="94"/>
  <c r="F5" i="94"/>
  <c r="L5" i="94"/>
  <c r="J3" i="94"/>
  <c r="D3" i="94"/>
  <c r="H7" i="105" l="1"/>
  <c r="I7" i="105" s="1"/>
  <c r="J7" i="105" s="1"/>
  <c r="I10" i="102"/>
  <c r="J10" i="102" s="1"/>
  <c r="I11" i="102"/>
  <c r="J11" i="102" s="1"/>
  <c r="I7" i="103"/>
  <c r="J7" i="103" s="1"/>
  <c r="F3" i="94"/>
  <c r="L3" i="94"/>
  <c r="I8" i="105" l="1"/>
  <c r="J8" i="105" s="1"/>
  <c r="I12" i="102"/>
  <c r="J12" i="102" s="1"/>
  <c r="I13" i="102"/>
  <c r="J13" i="102" s="1"/>
  <c r="H8" i="103"/>
  <c r="I8" i="103" s="1"/>
  <c r="J8" i="103" s="1"/>
  <c r="G9" i="103"/>
  <c r="G10" i="103" s="1"/>
  <c r="G11" i="103" s="1"/>
  <c r="G12" i="103" s="1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G25" i="103" s="1"/>
  <c r="G26" i="103" s="1"/>
  <c r="G27" i="103" s="1"/>
  <c r="G28" i="103" s="1"/>
  <c r="G29" i="103" s="1"/>
  <c r="G30" i="103" s="1"/>
  <c r="G31" i="103" s="1"/>
  <c r="G32" i="103" s="1"/>
  <c r="G33" i="103" s="1"/>
  <c r="G34" i="103" s="1"/>
  <c r="G35" i="103" s="1"/>
  <c r="G36" i="103" s="1"/>
  <c r="G37" i="103" s="1"/>
  <c r="G38" i="103" s="1"/>
  <c r="G39" i="103" s="1"/>
  <c r="H3" i="87"/>
  <c r="I3" i="87" s="1"/>
  <c r="J3" i="87" s="1"/>
  <c r="I9" i="105" l="1"/>
  <c r="J9" i="105" s="1"/>
  <c r="I14" i="102"/>
  <c r="J14" i="102" s="1"/>
  <c r="I15" i="102"/>
  <c r="J15" i="102" s="1"/>
  <c r="I9" i="103"/>
  <c r="J9" i="103" s="1"/>
  <c r="I10" i="105" l="1"/>
  <c r="J10" i="105" s="1"/>
  <c r="I17" i="102"/>
  <c r="J17" i="102" s="1"/>
  <c r="I16" i="102"/>
  <c r="J16" i="102" s="1"/>
  <c r="I10" i="103"/>
  <c r="J10" i="103" s="1"/>
  <c r="I11" i="105" l="1"/>
  <c r="J11" i="105" s="1"/>
  <c r="H18" i="102"/>
  <c r="I18" i="102" s="1"/>
  <c r="J18" i="102" s="1"/>
  <c r="I19" i="102"/>
  <c r="J19" i="102" s="1"/>
  <c r="I20" i="102"/>
  <c r="J20" i="102" s="1"/>
  <c r="I11" i="103"/>
  <c r="J11" i="103" s="1"/>
  <c r="H4" i="87"/>
  <c r="I4" i="87" s="1"/>
  <c r="J4" i="87" s="1"/>
  <c r="I12" i="105" l="1"/>
  <c r="J12" i="105" s="1"/>
  <c r="I12" i="103"/>
  <c r="J12" i="103" s="1"/>
  <c r="I13" i="105" l="1"/>
  <c r="J13" i="105" s="1"/>
  <c r="H13" i="103"/>
  <c r="I13" i="103" s="1"/>
  <c r="J13" i="103" s="1"/>
  <c r="I5" i="87"/>
  <c r="J5" i="87" s="1"/>
  <c r="H6" i="87"/>
  <c r="I6" i="87" s="1"/>
  <c r="J6" i="87" s="1"/>
  <c r="I14" i="105" l="1"/>
  <c r="J14" i="105" s="1"/>
  <c r="I14" i="103"/>
  <c r="J14" i="103" s="1"/>
  <c r="H7" i="87"/>
  <c r="I7" i="87" s="1"/>
  <c r="J7" i="87" s="1"/>
  <c r="I15" i="105" l="1"/>
  <c r="J15" i="105" s="1"/>
  <c r="I15" i="103"/>
  <c r="J15" i="103" s="1"/>
  <c r="H8" i="87"/>
  <c r="I8" i="87" s="1"/>
  <c r="J8" i="87" s="1"/>
  <c r="I16" i="105" l="1"/>
  <c r="J16" i="105" s="1"/>
  <c r="H16" i="103"/>
  <c r="I16" i="103" s="1"/>
  <c r="J16" i="103" s="1"/>
  <c r="H9" i="87"/>
  <c r="I9" i="87" s="1"/>
  <c r="J9" i="87" s="1"/>
  <c r="I17" i="105" l="1"/>
  <c r="J17" i="105" s="1"/>
  <c r="I17" i="103"/>
  <c r="J17" i="103" s="1"/>
  <c r="H10" i="87"/>
  <c r="I10" i="87" s="1"/>
  <c r="J10" i="87" s="1"/>
  <c r="H18" i="105" l="1"/>
  <c r="I18" i="105" s="1"/>
  <c r="J18" i="105" s="1"/>
  <c r="I18" i="103"/>
  <c r="J18" i="103" s="1"/>
  <c r="I19" i="105" l="1"/>
  <c r="J19" i="105" s="1"/>
  <c r="I19" i="103"/>
  <c r="J19" i="103" s="1"/>
  <c r="I11" i="87"/>
  <c r="J11" i="87" s="1"/>
  <c r="I21" i="105" l="1"/>
  <c r="J21" i="105" s="1"/>
  <c r="I20" i="105"/>
  <c r="J20" i="105" s="1"/>
  <c r="I20" i="103"/>
  <c r="J20" i="103" s="1"/>
  <c r="I12" i="87"/>
  <c r="J12" i="87" s="1"/>
  <c r="I21" i="103" l="1"/>
  <c r="J21" i="103" s="1"/>
  <c r="I22" i="103" l="1"/>
  <c r="J22" i="103" s="1"/>
  <c r="H26" i="103" l="1"/>
  <c r="I26" i="103" s="1"/>
  <c r="J26" i="103" s="1"/>
  <c r="H23" i="103"/>
  <c r="I23" i="103" s="1"/>
  <c r="J23" i="103" s="1"/>
  <c r="I14" i="87"/>
  <c r="J14" i="87" s="1"/>
  <c r="H24" i="103" l="1"/>
  <c r="I24" i="103" s="1"/>
  <c r="J24" i="103" s="1"/>
  <c r="I15" i="87"/>
  <c r="J15" i="87" s="1"/>
  <c r="I25" i="103" l="1"/>
  <c r="J25" i="103" s="1"/>
  <c r="H16" i="87"/>
  <c r="I16" i="87" s="1"/>
  <c r="J16" i="87" s="1"/>
  <c r="I27" i="103" l="1"/>
  <c r="J27" i="103" s="1"/>
  <c r="H28" i="103" l="1"/>
  <c r="I28" i="103" s="1"/>
  <c r="J28" i="103" s="1"/>
  <c r="I17" i="87"/>
  <c r="J17" i="87" s="1"/>
  <c r="H29" i="103" l="1"/>
  <c r="I29" i="103" s="1"/>
  <c r="J29" i="103" s="1"/>
  <c r="I18" i="87"/>
  <c r="J18" i="87" s="1"/>
  <c r="I30" i="103" l="1"/>
  <c r="J30" i="103" s="1"/>
  <c r="I19" i="87"/>
  <c r="J19" i="87" s="1"/>
  <c r="H31" i="103" l="1"/>
  <c r="I31" i="103" s="1"/>
  <c r="J31" i="103" s="1"/>
  <c r="H20" i="87"/>
  <c r="I20" i="87" s="1"/>
  <c r="J20" i="87" s="1"/>
  <c r="I32" i="103" l="1"/>
  <c r="J32" i="103" s="1"/>
  <c r="I21" i="87"/>
  <c r="J21" i="87" s="1"/>
  <c r="I33" i="103" l="1"/>
  <c r="J33" i="103" s="1"/>
  <c r="I22" i="87"/>
  <c r="J22" i="87" s="1"/>
  <c r="H34" i="103" l="1"/>
  <c r="I34" i="103" s="1"/>
  <c r="J34" i="103" s="1"/>
  <c r="H35" i="103" l="1"/>
  <c r="I35" i="103" s="1"/>
  <c r="J35" i="103" s="1"/>
  <c r="H23" i="87"/>
  <c r="I23" i="87" s="1"/>
  <c r="J23" i="87" s="1"/>
  <c r="H36" i="103" l="1"/>
  <c r="I36" i="103" s="1"/>
  <c r="J36" i="103" s="1"/>
  <c r="H24" i="87"/>
  <c r="I24" i="87" s="1"/>
  <c r="J24" i="87" s="1"/>
  <c r="H37" i="103" l="1"/>
  <c r="I37" i="103" s="1"/>
  <c r="J37" i="103" s="1"/>
  <c r="H25" i="87"/>
  <c r="I25" i="87" s="1"/>
  <c r="J25" i="87" s="1"/>
  <c r="H38" i="103" l="1"/>
  <c r="I38" i="103" s="1"/>
  <c r="J38" i="103" s="1"/>
  <c r="H26" i="87"/>
  <c r="I26" i="87" s="1"/>
  <c r="J26" i="87" s="1"/>
  <c r="H39" i="103" l="1"/>
  <c r="I39" i="103" s="1"/>
  <c r="J39" i="103" s="1"/>
  <c r="H27" i="87"/>
  <c r="I27" i="87" s="1"/>
  <c r="J27" i="87" s="1"/>
  <c r="H28" i="87" l="1"/>
  <c r="I28" i="87" s="1"/>
  <c r="J28" i="87" s="1"/>
  <c r="H29" i="87" l="1"/>
  <c r="I29" i="87" s="1"/>
  <c r="J29" i="87" s="1"/>
  <c r="H22" i="105" l="1"/>
  <c r="I22" i="105" l="1"/>
  <c r="H40" i="103"/>
  <c r="I40" i="103" l="1"/>
  <c r="H30" i="87" l="1"/>
  <c r="I30" i="87" l="1"/>
</calcChain>
</file>

<file path=xl/sharedStrings.xml><?xml version="1.0" encoding="utf-8"?>
<sst xmlns="http://schemas.openxmlformats.org/spreadsheetml/2006/main" count="764" uniqueCount="79">
  <si>
    <t>Flat No.</t>
  </si>
  <si>
    <t>Sr. No.</t>
  </si>
  <si>
    <t>Floor No.</t>
  </si>
  <si>
    <t>Total</t>
  </si>
  <si>
    <t>Total Flats</t>
  </si>
  <si>
    <t>CA</t>
  </si>
  <si>
    <t>BUA</t>
  </si>
  <si>
    <t>Value</t>
  </si>
  <si>
    <t xml:space="preserve">RV </t>
  </si>
  <si>
    <t xml:space="preserve">Built up Area in 
Sq. Ft. 
</t>
  </si>
  <si>
    <t>Comp</t>
  </si>
  <si>
    <t>2 BHK</t>
  </si>
  <si>
    <t>Paticulars</t>
  </si>
  <si>
    <t>2BHK</t>
  </si>
  <si>
    <t>3 BHK</t>
  </si>
  <si>
    <t>nby Bldg</t>
  </si>
  <si>
    <t>1 BHK</t>
  </si>
  <si>
    <t>B Wing</t>
  </si>
  <si>
    <t>C Wing</t>
  </si>
  <si>
    <t>A</t>
  </si>
  <si>
    <t>B</t>
  </si>
  <si>
    <t>C</t>
  </si>
  <si>
    <t>Apartment Type</t>
  </si>
  <si>
    <t>Carpet Area (in Sqmts)</t>
  </si>
  <si>
    <t>Number of Apartment</t>
  </si>
  <si>
    <t>Number of Booked Apartment</t>
  </si>
  <si>
    <t>4 BHK- Rehab</t>
  </si>
  <si>
    <t>4BHK</t>
  </si>
  <si>
    <t>3 BHK- Rehab</t>
  </si>
  <si>
    <t>2 BHK- Rehab</t>
  </si>
  <si>
    <t>3BHK</t>
  </si>
  <si>
    <t>1 BHK- Rehab</t>
  </si>
  <si>
    <t xml:space="preserve">           </t>
  </si>
  <si>
    <t>A Wing</t>
  </si>
  <si>
    <t>1st Floor</t>
  </si>
  <si>
    <t>total 3 flats</t>
  </si>
  <si>
    <t xml:space="preserve">1st Floor </t>
  </si>
  <si>
    <t>total 1 flat</t>
  </si>
  <si>
    <t>total 4 flats</t>
  </si>
  <si>
    <t>D Wing</t>
  </si>
  <si>
    <t>Total 2 flats</t>
  </si>
  <si>
    <t>typical 2,3,4</t>
  </si>
  <si>
    <t>total 3 fLats</t>
  </si>
  <si>
    <t>total 2 flats</t>
  </si>
  <si>
    <t>total 4 Falts</t>
  </si>
  <si>
    <t>4 BHK</t>
  </si>
  <si>
    <t>Typical 5,6,7,8,9</t>
  </si>
  <si>
    <t>total 2 Flats</t>
  </si>
  <si>
    <t>10th Floor</t>
  </si>
  <si>
    <t>1 flat</t>
  </si>
  <si>
    <t xml:space="preserve">Rate per 
Sq. ft. on Carpet Area 
in ₹
</t>
  </si>
  <si>
    <t xml:space="preserve">Realizable Value /                   Fair Market Value                        as on date in ₹
</t>
  </si>
  <si>
    <t xml:space="preserve">Final Realizable Value after completion of flat                           (Including Car parking, GST &amp; Other Charges) in ₹
</t>
  </si>
  <si>
    <t>Expected Rent per month (After Completion)               in ₹</t>
  </si>
  <si>
    <t>Cost of Construction                                 in ₹</t>
  </si>
  <si>
    <t>D</t>
  </si>
  <si>
    <t>Sale Flat</t>
  </si>
  <si>
    <t>Rehab Flat</t>
  </si>
  <si>
    <t>Same Bldg</t>
  </si>
  <si>
    <t>A503</t>
  </si>
  <si>
    <t>Sale / Rehab</t>
  </si>
  <si>
    <t>Sale</t>
  </si>
  <si>
    <t>Rehab</t>
  </si>
  <si>
    <t xml:space="preserve"> As per Builder  Additional Area / RERA Carpet Area in 
Sq. Ft.                      
</t>
  </si>
  <si>
    <t xml:space="preserve">2  BHK - 06                                                 3 BHK - 10                                                                      </t>
  </si>
  <si>
    <t xml:space="preserve">2  BHK - 03                                                 3 BHK - 09                                                                      </t>
  </si>
  <si>
    <t>Total (a)</t>
  </si>
  <si>
    <t xml:space="preserve">       3 BHK - 06                                                                                                                        </t>
  </si>
  <si>
    <t>Wing</t>
  </si>
  <si>
    <t>Total (b)</t>
  </si>
  <si>
    <t xml:space="preserve">       3 BHK - 13                                                                                                                        </t>
  </si>
  <si>
    <t>Total ©</t>
  </si>
  <si>
    <t xml:space="preserve">2 BHK - 15                                                                                                                       </t>
  </si>
  <si>
    <t xml:space="preserve">1  BHK - 01                                                 2 BHK - 22                                                                      </t>
  </si>
  <si>
    <t>Total (d)</t>
  </si>
  <si>
    <t xml:space="preserve">3  BHK - 08                                                 4 BHK - 06                                                                   </t>
  </si>
  <si>
    <t xml:space="preserve">3  BHK - 04                                                 4 BHK - 02                                                                   </t>
  </si>
  <si>
    <t>Comp.</t>
  </si>
  <si>
    <t>Grand Total (a + b + c +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</si>
</sst>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9"/>
      <color rgb="FF000000"/>
      <name val="Arial Narrow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43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3" borderId="0" xfId="0" applyFont="1" applyFill="1"/>
    <xf numFmtId="0" fontId="13" fillId="0" borderId="0" xfId="0" applyFont="1"/>
    <xf numFmtId="0" fontId="12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9" fillId="3" borderId="0" xfId="0" applyFont="1" applyFill="1"/>
    <xf numFmtId="1" fontId="9" fillId="0" borderId="9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/>
    <xf numFmtId="1" fontId="0" fillId="0" borderId="0" xfId="0" applyNumberFormat="1"/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164" fontId="18" fillId="0" borderId="0" xfId="0" applyNumberFormat="1" applyFont="1"/>
    <xf numFmtId="0" fontId="19" fillId="0" borderId="0" xfId="0" applyFont="1"/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3" fillId="0" borderId="0" xfId="0" applyFont="1"/>
    <xf numFmtId="0" fontId="3" fillId="0" borderId="2" xfId="0" applyFont="1" applyBorder="1" applyAlignment="1">
      <alignment horizontal="center"/>
    </xf>
    <xf numFmtId="1" fontId="0" fillId="4" borderId="1" xfId="0" applyNumberForma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4" borderId="12" xfId="0" applyFill="1" applyBorder="1" applyAlignment="1">
      <alignment horizontal="center" vertical="top" wrapText="1"/>
    </xf>
    <xf numFmtId="0" fontId="3" fillId="5" borderId="0" xfId="0" applyFont="1" applyFill="1"/>
    <xf numFmtId="0" fontId="10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64" fontId="25" fillId="0" borderId="1" xfId="1" applyNumberFormat="1" applyFont="1" applyBorder="1" applyAlignment="1">
      <alignment horizontal="left"/>
    </xf>
    <xf numFmtId="164" fontId="25" fillId="0" borderId="1" xfId="1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 vertical="top" wrapText="1"/>
    </xf>
    <xf numFmtId="164" fontId="25" fillId="0" borderId="1" xfId="1" applyNumberFormat="1" applyFont="1" applyFill="1" applyBorder="1" applyAlignment="1">
      <alignment horizontal="center"/>
    </xf>
    <xf numFmtId="164" fontId="26" fillId="0" borderId="1" xfId="1" applyNumberFormat="1" applyFont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0" xfId="1" applyNumberFormat="1" applyFont="1" applyBorder="1" applyAlignment="1">
      <alignment horizontal="center"/>
    </xf>
    <xf numFmtId="1" fontId="25" fillId="0" borderId="0" xfId="2" applyNumberFormat="1" applyFont="1" applyAlignment="1">
      <alignment horizontal="center" vertical="top" wrapText="1"/>
    </xf>
    <xf numFmtId="164" fontId="26" fillId="0" borderId="0" xfId="1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164" fontId="21" fillId="0" borderId="0" xfId="1" applyNumberFormat="1" applyFont="1" applyBorder="1" applyAlignment="1">
      <alignment horizontal="center"/>
    </xf>
    <xf numFmtId="1" fontId="20" fillId="0" borderId="0" xfId="2" applyNumberFormat="1" applyFont="1" applyAlignment="1">
      <alignment horizontal="center" vertical="top" wrapText="1"/>
    </xf>
    <xf numFmtId="164" fontId="21" fillId="0" borderId="0" xfId="1" applyNumberFormat="1" applyFont="1" applyFill="1" applyBorder="1" applyAlignment="1">
      <alignment horizontal="center"/>
    </xf>
    <xf numFmtId="0" fontId="20" fillId="0" borderId="0" xfId="0" applyFont="1"/>
    <xf numFmtId="164" fontId="20" fillId="0" borderId="1" xfId="1" applyNumberFormat="1" applyFont="1" applyBorder="1" applyAlignment="1">
      <alignment horizontal="left"/>
    </xf>
    <xf numFmtId="164" fontId="20" fillId="0" borderId="1" xfId="1" applyNumberFormat="1" applyFont="1" applyBorder="1" applyAlignment="1">
      <alignment horizontal="center"/>
    </xf>
    <xf numFmtId="1" fontId="20" fillId="0" borderId="1" xfId="2" applyNumberFormat="1" applyFont="1" applyBorder="1" applyAlignment="1">
      <alignment horizontal="center" vertical="top" wrapText="1"/>
    </xf>
    <xf numFmtId="164" fontId="20" fillId="0" borderId="1" xfId="1" applyNumberFormat="1" applyFont="1" applyFill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7" fillId="0" borderId="1" xfId="0" applyFont="1" applyBorder="1"/>
    <xf numFmtId="164" fontId="21" fillId="0" borderId="1" xfId="1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" fontId="28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43" fontId="29" fillId="0" borderId="1" xfId="1" applyFont="1" applyBorder="1" applyAlignment="1">
      <alignment horizontal="center" vertical="center"/>
    </xf>
    <xf numFmtId="43" fontId="31" fillId="0" borderId="1" xfId="1" applyFont="1" applyBorder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43" fontId="29" fillId="5" borderId="1" xfId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43" fontId="3" fillId="0" borderId="0" xfId="1" applyFont="1"/>
    <xf numFmtId="43" fontId="3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25</xdr:col>
      <xdr:colOff>77402</xdr:colOff>
      <xdr:row>26</xdr:row>
      <xdr:rowOff>143907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8DBE7F-122A-EEF9-8C04-9B29DE624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1162050"/>
          <a:ext cx="8611802" cy="7392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</xdr:colOff>
      <xdr:row>27</xdr:row>
      <xdr:rowOff>0</xdr:rowOff>
    </xdr:from>
    <xdr:to>
      <xdr:col>15</xdr:col>
      <xdr:colOff>352144</xdr:colOff>
      <xdr:row>53</xdr:row>
      <xdr:rowOff>203190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19D07D-9FFE-C3BB-064D-007993F15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" y="6054328"/>
          <a:ext cx="6525536" cy="5620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30</xdr:col>
      <xdr:colOff>2553</xdr:colOff>
      <xdr:row>69</xdr:row>
      <xdr:rowOff>1436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BD3999-895F-6B2A-2C6F-3DD8767C9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zoomScale="160" zoomScaleNormal="160" workbookViewId="0">
      <selection activeCell="G2" sqref="G2"/>
    </sheetView>
  </sheetViews>
  <sheetFormatPr defaultRowHeight="16.5" x14ac:dyDescent="0.3"/>
  <cols>
    <col min="1" max="1" width="3.28515625" style="16" customWidth="1"/>
    <col min="2" max="2" width="4.42578125" style="18" customWidth="1"/>
    <col min="3" max="3" width="4" style="18" customWidth="1"/>
    <col min="4" max="4" width="5.7109375" style="29" customWidth="1"/>
    <col min="5" max="5" width="7" style="23" customWidth="1"/>
    <col min="6" max="6" width="5.7109375" style="56" customWidth="1"/>
    <col min="7" max="7" width="6.140625" style="54" customWidth="1"/>
    <col min="8" max="8" width="11.7109375" style="54" customWidth="1"/>
    <col min="9" max="9" width="12.28515625" style="54" customWidth="1"/>
    <col min="10" max="10" width="9.7109375" style="54" customWidth="1"/>
    <col min="11" max="11" width="10.140625" style="54" customWidth="1"/>
    <col min="12" max="12" width="7.7109375" style="54" customWidth="1"/>
    <col min="13" max="13" width="10.28515625" style="53" bestFit="1" customWidth="1"/>
    <col min="14" max="16384" width="9.140625" style="54"/>
  </cols>
  <sheetData>
    <row r="1" spans="1:13" ht="50.2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3" x14ac:dyDescent="0.3">
      <c r="A2" s="14">
        <v>1</v>
      </c>
      <c r="B2" s="12">
        <v>101</v>
      </c>
      <c r="C2" s="26">
        <v>1</v>
      </c>
      <c r="D2" s="59" t="s">
        <v>14</v>
      </c>
      <c r="E2" s="27">
        <v>905</v>
      </c>
      <c r="F2" s="12">
        <f>E2*1.1</f>
        <v>995.50000000000011</v>
      </c>
      <c r="G2" s="88">
        <v>20600</v>
      </c>
      <c r="H2" s="89">
        <v>0</v>
      </c>
      <c r="I2" s="90">
        <f>ROUND(H2*1.08,0)</f>
        <v>0</v>
      </c>
      <c r="J2" s="91">
        <f>MROUND((I2*0.03/12),500)</f>
        <v>0</v>
      </c>
      <c r="K2" s="92">
        <f>F2*2800</f>
        <v>2787400.0000000005</v>
      </c>
      <c r="L2" s="100" t="s">
        <v>62</v>
      </c>
      <c r="M2" s="55"/>
    </row>
    <row r="3" spans="1:13" x14ac:dyDescent="0.3">
      <c r="A3" s="14">
        <v>2</v>
      </c>
      <c r="B3" s="12">
        <v>102</v>
      </c>
      <c r="C3" s="26">
        <v>1</v>
      </c>
      <c r="D3" s="59" t="s">
        <v>14</v>
      </c>
      <c r="E3" s="27">
        <v>904</v>
      </c>
      <c r="F3" s="12">
        <f t="shared" ref="F3:F29" si="0">E3*1.1</f>
        <v>994.40000000000009</v>
      </c>
      <c r="G3" s="88">
        <f>G2</f>
        <v>20600</v>
      </c>
      <c r="H3" s="89">
        <f t="shared" ref="H3:H29" si="1">E3*G3</f>
        <v>18622400</v>
      </c>
      <c r="I3" s="90">
        <f t="shared" ref="I3:I29" si="2">ROUND(H3*1.08,0)</f>
        <v>20112192</v>
      </c>
      <c r="J3" s="91">
        <f t="shared" ref="J3:J29" si="3">MROUND((I3*0.03/12),500)</f>
        <v>50500</v>
      </c>
      <c r="K3" s="92">
        <f t="shared" ref="K3:K29" si="4">F3*2800</f>
        <v>2784320.0000000005</v>
      </c>
      <c r="L3" s="100" t="s">
        <v>61</v>
      </c>
    </row>
    <row r="4" spans="1:13" x14ac:dyDescent="0.3">
      <c r="A4" s="14">
        <v>3</v>
      </c>
      <c r="B4" s="12">
        <v>103</v>
      </c>
      <c r="C4" s="26">
        <v>1</v>
      </c>
      <c r="D4" s="59" t="s">
        <v>11</v>
      </c>
      <c r="E4" s="27">
        <v>682</v>
      </c>
      <c r="F4" s="12">
        <f t="shared" si="0"/>
        <v>750.2</v>
      </c>
      <c r="G4" s="88">
        <f>G3</f>
        <v>20600</v>
      </c>
      <c r="H4" s="89">
        <f t="shared" si="1"/>
        <v>14049200</v>
      </c>
      <c r="I4" s="90">
        <f t="shared" si="2"/>
        <v>15173136</v>
      </c>
      <c r="J4" s="91">
        <f t="shared" si="3"/>
        <v>38000</v>
      </c>
      <c r="K4" s="92">
        <f t="shared" si="4"/>
        <v>2100560</v>
      </c>
      <c r="L4" s="100" t="s">
        <v>61</v>
      </c>
    </row>
    <row r="5" spans="1:13" x14ac:dyDescent="0.3">
      <c r="A5" s="14">
        <v>4</v>
      </c>
      <c r="B5" s="12">
        <v>201</v>
      </c>
      <c r="C5" s="26">
        <v>2</v>
      </c>
      <c r="D5" s="59" t="s">
        <v>14</v>
      </c>
      <c r="E5" s="27">
        <v>905</v>
      </c>
      <c r="F5" s="12">
        <f t="shared" si="0"/>
        <v>995.50000000000011</v>
      </c>
      <c r="G5" s="88">
        <f>G4+80</f>
        <v>20680</v>
      </c>
      <c r="H5" s="89">
        <v>0</v>
      </c>
      <c r="I5" s="90">
        <f t="shared" si="2"/>
        <v>0</v>
      </c>
      <c r="J5" s="91">
        <f t="shared" si="3"/>
        <v>0</v>
      </c>
      <c r="K5" s="92">
        <f t="shared" si="4"/>
        <v>2787400.0000000005</v>
      </c>
      <c r="L5" s="100" t="s">
        <v>62</v>
      </c>
    </row>
    <row r="6" spans="1:13" x14ac:dyDescent="0.3">
      <c r="A6" s="14">
        <v>5</v>
      </c>
      <c r="B6" s="12">
        <v>202</v>
      </c>
      <c r="C6" s="26">
        <v>2</v>
      </c>
      <c r="D6" s="59" t="s">
        <v>14</v>
      </c>
      <c r="E6" s="27">
        <v>904</v>
      </c>
      <c r="F6" s="12">
        <f t="shared" si="0"/>
        <v>994.40000000000009</v>
      </c>
      <c r="G6" s="88">
        <f>G5</f>
        <v>20680</v>
      </c>
      <c r="H6" s="89">
        <f t="shared" si="1"/>
        <v>18694720</v>
      </c>
      <c r="I6" s="90">
        <f t="shared" si="2"/>
        <v>20190298</v>
      </c>
      <c r="J6" s="91">
        <f t="shared" si="3"/>
        <v>50500</v>
      </c>
      <c r="K6" s="92">
        <f t="shared" si="4"/>
        <v>2784320.0000000005</v>
      </c>
      <c r="L6" s="100" t="s">
        <v>61</v>
      </c>
    </row>
    <row r="7" spans="1:13" x14ac:dyDescent="0.3">
      <c r="A7" s="14">
        <v>6</v>
      </c>
      <c r="B7" s="12">
        <v>203</v>
      </c>
      <c r="C7" s="26">
        <v>2</v>
      </c>
      <c r="D7" s="59" t="s">
        <v>11</v>
      </c>
      <c r="E7" s="27">
        <v>682</v>
      </c>
      <c r="F7" s="12">
        <f t="shared" si="0"/>
        <v>750.2</v>
      </c>
      <c r="G7" s="88">
        <f>G6</f>
        <v>20680</v>
      </c>
      <c r="H7" s="89">
        <f t="shared" si="1"/>
        <v>14103760</v>
      </c>
      <c r="I7" s="90">
        <f t="shared" si="2"/>
        <v>15232061</v>
      </c>
      <c r="J7" s="91">
        <f t="shared" si="3"/>
        <v>38000</v>
      </c>
      <c r="K7" s="92">
        <f t="shared" si="4"/>
        <v>2100560</v>
      </c>
      <c r="L7" s="100" t="s">
        <v>61</v>
      </c>
    </row>
    <row r="8" spans="1:13" x14ac:dyDescent="0.3">
      <c r="A8" s="14">
        <v>7</v>
      </c>
      <c r="B8" s="12">
        <v>301</v>
      </c>
      <c r="C8" s="26">
        <v>3</v>
      </c>
      <c r="D8" s="59" t="s">
        <v>14</v>
      </c>
      <c r="E8" s="27">
        <v>905</v>
      </c>
      <c r="F8" s="12">
        <f t="shared" si="0"/>
        <v>995.50000000000011</v>
      </c>
      <c r="G8" s="88">
        <f>G7+80</f>
        <v>20760</v>
      </c>
      <c r="H8" s="89">
        <f t="shared" si="1"/>
        <v>18787800</v>
      </c>
      <c r="I8" s="90">
        <f t="shared" si="2"/>
        <v>20290824</v>
      </c>
      <c r="J8" s="91">
        <f t="shared" si="3"/>
        <v>50500</v>
      </c>
      <c r="K8" s="92">
        <f t="shared" si="4"/>
        <v>2787400.0000000005</v>
      </c>
      <c r="L8" s="100" t="s">
        <v>61</v>
      </c>
    </row>
    <row r="9" spans="1:13" x14ac:dyDescent="0.3">
      <c r="A9" s="14">
        <v>8</v>
      </c>
      <c r="B9" s="12">
        <v>302</v>
      </c>
      <c r="C9" s="26">
        <v>3</v>
      </c>
      <c r="D9" s="59" t="s">
        <v>14</v>
      </c>
      <c r="E9" s="27">
        <v>904</v>
      </c>
      <c r="F9" s="12">
        <f t="shared" si="0"/>
        <v>994.40000000000009</v>
      </c>
      <c r="G9" s="88">
        <f>G8</f>
        <v>20760</v>
      </c>
      <c r="H9" s="89">
        <f t="shared" si="1"/>
        <v>18767040</v>
      </c>
      <c r="I9" s="90">
        <f t="shared" si="2"/>
        <v>20268403</v>
      </c>
      <c r="J9" s="91">
        <f t="shared" si="3"/>
        <v>50500</v>
      </c>
      <c r="K9" s="92">
        <f t="shared" si="4"/>
        <v>2784320.0000000005</v>
      </c>
      <c r="L9" s="100" t="s">
        <v>61</v>
      </c>
    </row>
    <row r="10" spans="1:13" x14ac:dyDescent="0.3">
      <c r="A10" s="14">
        <v>9</v>
      </c>
      <c r="B10" s="12">
        <v>303</v>
      </c>
      <c r="C10" s="26">
        <v>3</v>
      </c>
      <c r="D10" s="59" t="s">
        <v>11</v>
      </c>
      <c r="E10" s="27">
        <v>682</v>
      </c>
      <c r="F10" s="12">
        <f t="shared" si="0"/>
        <v>750.2</v>
      </c>
      <c r="G10" s="88">
        <f>G9</f>
        <v>20760</v>
      </c>
      <c r="H10" s="89">
        <f t="shared" si="1"/>
        <v>14158320</v>
      </c>
      <c r="I10" s="90">
        <f t="shared" si="2"/>
        <v>15290986</v>
      </c>
      <c r="J10" s="91">
        <f t="shared" si="3"/>
        <v>38000</v>
      </c>
      <c r="K10" s="92">
        <f t="shared" si="4"/>
        <v>2100560</v>
      </c>
      <c r="L10" s="100" t="s">
        <v>61</v>
      </c>
    </row>
    <row r="11" spans="1:13" x14ac:dyDescent="0.3">
      <c r="A11" s="14">
        <v>10</v>
      </c>
      <c r="B11" s="12">
        <v>401</v>
      </c>
      <c r="C11" s="26">
        <v>4</v>
      </c>
      <c r="D11" s="59" t="s">
        <v>14</v>
      </c>
      <c r="E11" s="27">
        <v>905</v>
      </c>
      <c r="F11" s="12">
        <f t="shared" si="0"/>
        <v>995.50000000000011</v>
      </c>
      <c r="G11" s="88">
        <f>G10+80</f>
        <v>20840</v>
      </c>
      <c r="H11" s="89">
        <v>0</v>
      </c>
      <c r="I11" s="90">
        <f t="shared" si="2"/>
        <v>0</v>
      </c>
      <c r="J11" s="91">
        <f t="shared" si="3"/>
        <v>0</v>
      </c>
      <c r="K11" s="92">
        <f t="shared" si="4"/>
        <v>2787400.0000000005</v>
      </c>
      <c r="L11" s="100" t="s">
        <v>62</v>
      </c>
    </row>
    <row r="12" spans="1:13" x14ac:dyDescent="0.3">
      <c r="A12" s="14">
        <v>11</v>
      </c>
      <c r="B12" s="12">
        <v>402</v>
      </c>
      <c r="C12" s="26">
        <v>4</v>
      </c>
      <c r="D12" s="59" t="s">
        <v>14</v>
      </c>
      <c r="E12" s="27">
        <v>904</v>
      </c>
      <c r="F12" s="12">
        <f t="shared" si="0"/>
        <v>994.40000000000009</v>
      </c>
      <c r="G12" s="88">
        <f>G11</f>
        <v>20840</v>
      </c>
      <c r="H12" s="89">
        <v>0</v>
      </c>
      <c r="I12" s="90">
        <f t="shared" si="2"/>
        <v>0</v>
      </c>
      <c r="J12" s="91">
        <f t="shared" si="3"/>
        <v>0</v>
      </c>
      <c r="K12" s="92">
        <f t="shared" si="4"/>
        <v>2784320.0000000005</v>
      </c>
      <c r="L12" s="100" t="s">
        <v>62</v>
      </c>
    </row>
    <row r="13" spans="1:13" x14ac:dyDescent="0.3">
      <c r="A13" s="14">
        <v>12</v>
      </c>
      <c r="B13" s="12">
        <v>403</v>
      </c>
      <c r="C13" s="26">
        <v>4</v>
      </c>
      <c r="D13" s="59" t="s">
        <v>11</v>
      </c>
      <c r="E13" s="27">
        <v>682</v>
      </c>
      <c r="F13" s="12">
        <f t="shared" si="0"/>
        <v>750.2</v>
      </c>
      <c r="G13" s="88">
        <f>G12</f>
        <v>20840</v>
      </c>
      <c r="H13" s="89">
        <v>0</v>
      </c>
      <c r="I13" s="90">
        <f t="shared" si="2"/>
        <v>0</v>
      </c>
      <c r="J13" s="91">
        <f t="shared" si="3"/>
        <v>0</v>
      </c>
      <c r="K13" s="92">
        <f t="shared" si="4"/>
        <v>2100560</v>
      </c>
      <c r="L13" s="100" t="s">
        <v>62</v>
      </c>
    </row>
    <row r="14" spans="1:13" x14ac:dyDescent="0.3">
      <c r="A14" s="14">
        <v>13</v>
      </c>
      <c r="B14" s="12">
        <v>501</v>
      </c>
      <c r="C14" s="26">
        <v>5</v>
      </c>
      <c r="D14" s="59" t="s">
        <v>14</v>
      </c>
      <c r="E14" s="27">
        <v>905</v>
      </c>
      <c r="F14" s="12">
        <f t="shared" si="0"/>
        <v>995.50000000000011</v>
      </c>
      <c r="G14" s="88">
        <f>G13+80</f>
        <v>20920</v>
      </c>
      <c r="H14" s="89">
        <v>0</v>
      </c>
      <c r="I14" s="90">
        <f t="shared" si="2"/>
        <v>0</v>
      </c>
      <c r="J14" s="91">
        <f t="shared" si="3"/>
        <v>0</v>
      </c>
      <c r="K14" s="92">
        <f t="shared" si="4"/>
        <v>2787400.0000000005</v>
      </c>
      <c r="L14" s="100" t="s">
        <v>62</v>
      </c>
    </row>
    <row r="15" spans="1:13" x14ac:dyDescent="0.3">
      <c r="A15" s="14">
        <v>14</v>
      </c>
      <c r="B15" s="12">
        <v>502</v>
      </c>
      <c r="C15" s="26">
        <v>5</v>
      </c>
      <c r="D15" s="59" t="s">
        <v>14</v>
      </c>
      <c r="E15" s="27">
        <v>904</v>
      </c>
      <c r="F15" s="12">
        <f t="shared" si="0"/>
        <v>994.40000000000009</v>
      </c>
      <c r="G15" s="88">
        <f>G14</f>
        <v>20920</v>
      </c>
      <c r="H15" s="89">
        <v>0</v>
      </c>
      <c r="I15" s="90">
        <f t="shared" si="2"/>
        <v>0</v>
      </c>
      <c r="J15" s="91">
        <f t="shared" si="3"/>
        <v>0</v>
      </c>
      <c r="K15" s="92">
        <f t="shared" si="4"/>
        <v>2784320.0000000005</v>
      </c>
      <c r="L15" s="100" t="s">
        <v>62</v>
      </c>
    </row>
    <row r="16" spans="1:13" x14ac:dyDescent="0.3">
      <c r="A16" s="14">
        <v>15</v>
      </c>
      <c r="B16" s="12">
        <v>503</v>
      </c>
      <c r="C16" s="26">
        <v>5</v>
      </c>
      <c r="D16" s="59" t="s">
        <v>11</v>
      </c>
      <c r="E16" s="27">
        <v>682</v>
      </c>
      <c r="F16" s="12">
        <f t="shared" si="0"/>
        <v>750.2</v>
      </c>
      <c r="G16" s="88">
        <f>G15</f>
        <v>20920</v>
      </c>
      <c r="H16" s="89">
        <f t="shared" si="1"/>
        <v>14267440</v>
      </c>
      <c r="I16" s="90">
        <f t="shared" si="2"/>
        <v>15408835</v>
      </c>
      <c r="J16" s="91">
        <f t="shared" si="3"/>
        <v>38500</v>
      </c>
      <c r="K16" s="92">
        <f t="shared" si="4"/>
        <v>2100560</v>
      </c>
      <c r="L16" s="100" t="s">
        <v>61</v>
      </c>
    </row>
    <row r="17" spans="1:13" x14ac:dyDescent="0.3">
      <c r="A17" s="14">
        <v>16</v>
      </c>
      <c r="B17" s="12">
        <v>601</v>
      </c>
      <c r="C17" s="26">
        <v>6</v>
      </c>
      <c r="D17" s="59" t="s">
        <v>14</v>
      </c>
      <c r="E17" s="27">
        <v>905</v>
      </c>
      <c r="F17" s="12">
        <f t="shared" si="0"/>
        <v>995.50000000000011</v>
      </c>
      <c r="G17" s="88">
        <f>G16+80</f>
        <v>21000</v>
      </c>
      <c r="H17" s="89">
        <v>0</v>
      </c>
      <c r="I17" s="90">
        <f t="shared" si="2"/>
        <v>0</v>
      </c>
      <c r="J17" s="91">
        <f t="shared" si="3"/>
        <v>0</v>
      </c>
      <c r="K17" s="92">
        <f t="shared" si="4"/>
        <v>2787400.0000000005</v>
      </c>
      <c r="L17" s="100" t="s">
        <v>62</v>
      </c>
    </row>
    <row r="18" spans="1:13" x14ac:dyDescent="0.3">
      <c r="A18" s="14">
        <v>17</v>
      </c>
      <c r="B18" s="12">
        <v>602</v>
      </c>
      <c r="C18" s="26">
        <v>6</v>
      </c>
      <c r="D18" s="59" t="s">
        <v>14</v>
      </c>
      <c r="E18" s="27">
        <v>904</v>
      </c>
      <c r="F18" s="12">
        <f t="shared" si="0"/>
        <v>994.40000000000009</v>
      </c>
      <c r="G18" s="88">
        <f>G17</f>
        <v>21000</v>
      </c>
      <c r="H18" s="89">
        <v>0</v>
      </c>
      <c r="I18" s="90">
        <f t="shared" si="2"/>
        <v>0</v>
      </c>
      <c r="J18" s="91">
        <f t="shared" si="3"/>
        <v>0</v>
      </c>
      <c r="K18" s="92">
        <f t="shared" si="4"/>
        <v>2784320.0000000005</v>
      </c>
      <c r="L18" s="100" t="s">
        <v>62</v>
      </c>
    </row>
    <row r="19" spans="1:13" x14ac:dyDescent="0.3">
      <c r="A19" s="14">
        <v>18</v>
      </c>
      <c r="B19" s="12">
        <v>603</v>
      </c>
      <c r="C19" s="26">
        <v>6</v>
      </c>
      <c r="D19" s="59" t="s">
        <v>11</v>
      </c>
      <c r="E19" s="27">
        <v>682</v>
      </c>
      <c r="F19" s="12">
        <f t="shared" si="0"/>
        <v>750.2</v>
      </c>
      <c r="G19" s="88">
        <f>G18</f>
        <v>21000</v>
      </c>
      <c r="H19" s="89">
        <v>0</v>
      </c>
      <c r="I19" s="90">
        <f t="shared" si="2"/>
        <v>0</v>
      </c>
      <c r="J19" s="91">
        <f t="shared" si="3"/>
        <v>0</v>
      </c>
      <c r="K19" s="92">
        <f t="shared" si="4"/>
        <v>2100560</v>
      </c>
      <c r="L19" s="100" t="s">
        <v>62</v>
      </c>
      <c r="M19" s="55"/>
    </row>
    <row r="20" spans="1:13" x14ac:dyDescent="0.3">
      <c r="A20" s="14">
        <v>19</v>
      </c>
      <c r="B20" s="12">
        <v>701</v>
      </c>
      <c r="C20" s="26">
        <v>7</v>
      </c>
      <c r="D20" s="59" t="s">
        <v>14</v>
      </c>
      <c r="E20" s="27">
        <v>905</v>
      </c>
      <c r="F20" s="12">
        <f t="shared" si="0"/>
        <v>995.50000000000011</v>
      </c>
      <c r="G20" s="88">
        <f>G19+80</f>
        <v>21080</v>
      </c>
      <c r="H20" s="89">
        <f t="shared" si="1"/>
        <v>19077400</v>
      </c>
      <c r="I20" s="90">
        <f t="shared" si="2"/>
        <v>20603592</v>
      </c>
      <c r="J20" s="91">
        <f t="shared" si="3"/>
        <v>51500</v>
      </c>
      <c r="K20" s="92">
        <f t="shared" si="4"/>
        <v>2787400.0000000005</v>
      </c>
      <c r="L20" s="100" t="s">
        <v>61</v>
      </c>
    </row>
    <row r="21" spans="1:13" x14ac:dyDescent="0.3">
      <c r="A21" s="14">
        <v>20</v>
      </c>
      <c r="B21" s="12">
        <v>702</v>
      </c>
      <c r="C21" s="26">
        <v>7</v>
      </c>
      <c r="D21" s="59" t="s">
        <v>14</v>
      </c>
      <c r="E21" s="27">
        <v>904</v>
      </c>
      <c r="F21" s="12">
        <f t="shared" si="0"/>
        <v>994.40000000000009</v>
      </c>
      <c r="G21" s="88">
        <f>G20</f>
        <v>21080</v>
      </c>
      <c r="H21" s="89">
        <v>0</v>
      </c>
      <c r="I21" s="90">
        <f t="shared" si="2"/>
        <v>0</v>
      </c>
      <c r="J21" s="91">
        <f t="shared" si="3"/>
        <v>0</v>
      </c>
      <c r="K21" s="92">
        <f t="shared" si="4"/>
        <v>2784320.0000000005</v>
      </c>
      <c r="L21" s="100" t="s">
        <v>62</v>
      </c>
    </row>
    <row r="22" spans="1:13" x14ac:dyDescent="0.3">
      <c r="A22" s="14">
        <v>21</v>
      </c>
      <c r="B22" s="12">
        <v>703</v>
      </c>
      <c r="C22" s="26">
        <v>7</v>
      </c>
      <c r="D22" s="59" t="s">
        <v>11</v>
      </c>
      <c r="E22" s="27">
        <v>661</v>
      </c>
      <c r="F22" s="12">
        <f t="shared" si="0"/>
        <v>727.1</v>
      </c>
      <c r="G22" s="88">
        <f>G21</f>
        <v>21080</v>
      </c>
      <c r="H22" s="89">
        <v>0</v>
      </c>
      <c r="I22" s="90">
        <f t="shared" si="2"/>
        <v>0</v>
      </c>
      <c r="J22" s="91">
        <f t="shared" si="3"/>
        <v>0</v>
      </c>
      <c r="K22" s="92">
        <f t="shared" si="4"/>
        <v>2035880</v>
      </c>
      <c r="L22" s="100" t="s">
        <v>62</v>
      </c>
    </row>
    <row r="23" spans="1:13" x14ac:dyDescent="0.3">
      <c r="A23" s="14">
        <v>22</v>
      </c>
      <c r="B23" s="12">
        <v>801</v>
      </c>
      <c r="C23" s="26">
        <v>8</v>
      </c>
      <c r="D23" s="59" t="s">
        <v>14</v>
      </c>
      <c r="E23" s="27">
        <v>905</v>
      </c>
      <c r="F23" s="12">
        <f t="shared" si="0"/>
        <v>995.50000000000011</v>
      </c>
      <c r="G23" s="88">
        <f>G22+80</f>
        <v>21160</v>
      </c>
      <c r="H23" s="89">
        <f t="shared" si="1"/>
        <v>19149800</v>
      </c>
      <c r="I23" s="90">
        <f t="shared" si="2"/>
        <v>20681784</v>
      </c>
      <c r="J23" s="91">
        <f t="shared" si="3"/>
        <v>51500</v>
      </c>
      <c r="K23" s="92">
        <f t="shared" si="4"/>
        <v>2787400.0000000005</v>
      </c>
      <c r="L23" s="100" t="s">
        <v>61</v>
      </c>
    </row>
    <row r="24" spans="1:13" x14ac:dyDescent="0.3">
      <c r="A24" s="14">
        <v>23</v>
      </c>
      <c r="B24" s="12">
        <v>802</v>
      </c>
      <c r="C24" s="26">
        <v>8</v>
      </c>
      <c r="D24" s="59" t="s">
        <v>14</v>
      </c>
      <c r="E24" s="27">
        <v>904</v>
      </c>
      <c r="F24" s="12">
        <f t="shared" si="0"/>
        <v>994.40000000000009</v>
      </c>
      <c r="G24" s="88">
        <f>G23</f>
        <v>21160</v>
      </c>
      <c r="H24" s="89">
        <f t="shared" si="1"/>
        <v>19128640</v>
      </c>
      <c r="I24" s="90">
        <f t="shared" si="2"/>
        <v>20658931</v>
      </c>
      <c r="J24" s="91">
        <f t="shared" si="3"/>
        <v>51500</v>
      </c>
      <c r="K24" s="92">
        <f t="shared" si="4"/>
        <v>2784320.0000000005</v>
      </c>
      <c r="L24" s="100" t="s">
        <v>61</v>
      </c>
    </row>
    <row r="25" spans="1:13" x14ac:dyDescent="0.3">
      <c r="A25" s="14">
        <v>24</v>
      </c>
      <c r="B25" s="12">
        <v>803</v>
      </c>
      <c r="C25" s="26">
        <v>8</v>
      </c>
      <c r="D25" s="59" t="s">
        <v>11</v>
      </c>
      <c r="E25" s="27">
        <v>682</v>
      </c>
      <c r="F25" s="12">
        <f t="shared" si="0"/>
        <v>750.2</v>
      </c>
      <c r="G25" s="88">
        <f>G24</f>
        <v>21160</v>
      </c>
      <c r="H25" s="89">
        <f t="shared" si="1"/>
        <v>14431120</v>
      </c>
      <c r="I25" s="90">
        <f t="shared" si="2"/>
        <v>15585610</v>
      </c>
      <c r="J25" s="91">
        <f t="shared" si="3"/>
        <v>39000</v>
      </c>
      <c r="K25" s="92">
        <f t="shared" si="4"/>
        <v>2100560</v>
      </c>
      <c r="L25" s="100" t="s">
        <v>61</v>
      </c>
    </row>
    <row r="26" spans="1:13" x14ac:dyDescent="0.3">
      <c r="A26" s="14">
        <v>25</v>
      </c>
      <c r="B26" s="12">
        <v>901</v>
      </c>
      <c r="C26" s="26">
        <v>9</v>
      </c>
      <c r="D26" s="59" t="s">
        <v>14</v>
      </c>
      <c r="E26" s="27">
        <v>905</v>
      </c>
      <c r="F26" s="12">
        <f t="shared" si="0"/>
        <v>995.50000000000011</v>
      </c>
      <c r="G26" s="88">
        <f>G25+80</f>
        <v>21240</v>
      </c>
      <c r="H26" s="89">
        <f t="shared" si="1"/>
        <v>19222200</v>
      </c>
      <c r="I26" s="90">
        <f t="shared" si="2"/>
        <v>20759976</v>
      </c>
      <c r="J26" s="91">
        <f t="shared" si="3"/>
        <v>52000</v>
      </c>
      <c r="K26" s="92">
        <f t="shared" si="4"/>
        <v>2787400.0000000005</v>
      </c>
      <c r="L26" s="100" t="s">
        <v>61</v>
      </c>
    </row>
    <row r="27" spans="1:13" x14ac:dyDescent="0.3">
      <c r="A27" s="14">
        <v>26</v>
      </c>
      <c r="B27" s="12">
        <v>902</v>
      </c>
      <c r="C27" s="26">
        <v>9</v>
      </c>
      <c r="D27" s="59" t="s">
        <v>14</v>
      </c>
      <c r="E27" s="27">
        <v>904</v>
      </c>
      <c r="F27" s="12">
        <f t="shared" si="0"/>
        <v>994.40000000000009</v>
      </c>
      <c r="G27" s="88">
        <f>G26</f>
        <v>21240</v>
      </c>
      <c r="H27" s="89">
        <f t="shared" si="1"/>
        <v>19200960</v>
      </c>
      <c r="I27" s="90">
        <f t="shared" si="2"/>
        <v>20737037</v>
      </c>
      <c r="J27" s="91">
        <f t="shared" si="3"/>
        <v>52000</v>
      </c>
      <c r="K27" s="92">
        <f t="shared" si="4"/>
        <v>2784320.0000000005</v>
      </c>
      <c r="L27" s="100" t="s">
        <v>61</v>
      </c>
    </row>
    <row r="28" spans="1:13" x14ac:dyDescent="0.3">
      <c r="A28" s="14">
        <v>27</v>
      </c>
      <c r="B28" s="12">
        <v>903</v>
      </c>
      <c r="C28" s="26">
        <v>9</v>
      </c>
      <c r="D28" s="59" t="s">
        <v>11</v>
      </c>
      <c r="E28" s="27">
        <v>682</v>
      </c>
      <c r="F28" s="12">
        <f t="shared" si="0"/>
        <v>750.2</v>
      </c>
      <c r="G28" s="88">
        <f>G27</f>
        <v>21240</v>
      </c>
      <c r="H28" s="89">
        <f t="shared" si="1"/>
        <v>14485680</v>
      </c>
      <c r="I28" s="90">
        <f t="shared" si="2"/>
        <v>15644534</v>
      </c>
      <c r="J28" s="91">
        <f t="shared" si="3"/>
        <v>39000</v>
      </c>
      <c r="K28" s="92">
        <f t="shared" si="4"/>
        <v>2100560</v>
      </c>
      <c r="L28" s="100" t="s">
        <v>61</v>
      </c>
    </row>
    <row r="29" spans="1:13" x14ac:dyDescent="0.3">
      <c r="A29" s="14">
        <v>28</v>
      </c>
      <c r="B29" s="12">
        <v>1001</v>
      </c>
      <c r="C29" s="26">
        <v>10</v>
      </c>
      <c r="D29" s="59" t="s">
        <v>14</v>
      </c>
      <c r="E29" s="27">
        <v>905</v>
      </c>
      <c r="F29" s="12">
        <f t="shared" si="0"/>
        <v>995.50000000000011</v>
      </c>
      <c r="G29" s="88">
        <f>G28+80</f>
        <v>21320</v>
      </c>
      <c r="H29" s="89">
        <f t="shared" si="1"/>
        <v>19294600</v>
      </c>
      <c r="I29" s="90">
        <f t="shared" si="2"/>
        <v>20838168</v>
      </c>
      <c r="J29" s="91">
        <f t="shared" si="3"/>
        <v>52000</v>
      </c>
      <c r="K29" s="92">
        <f t="shared" si="4"/>
        <v>2787400.0000000005</v>
      </c>
      <c r="L29" s="100" t="s">
        <v>61</v>
      </c>
    </row>
    <row r="30" spans="1:13" x14ac:dyDescent="0.3">
      <c r="A30" s="79" t="s">
        <v>3</v>
      </c>
      <c r="B30" s="79"/>
      <c r="C30" s="79"/>
      <c r="D30" s="79"/>
      <c r="E30" s="28">
        <f>SUM(E2:E29)</f>
        <v>23303</v>
      </c>
      <c r="F30" s="24">
        <f>SUM(F2:F29)</f>
        <v>25633.300000000007</v>
      </c>
      <c r="G30" s="88"/>
      <c r="H30" s="93">
        <f>SUM(H2:H29)</f>
        <v>275441080</v>
      </c>
      <c r="I30" s="93">
        <f>SUM(I2:I29)</f>
        <v>297476367</v>
      </c>
      <c r="J30" s="91"/>
      <c r="K30" s="94">
        <f>SUM(K2:K29)</f>
        <v>71773240</v>
      </c>
      <c r="L30" s="110"/>
    </row>
    <row r="31" spans="1:13" x14ac:dyDescent="0.3">
      <c r="A31" s="15"/>
      <c r="B31" s="15"/>
      <c r="C31" s="15"/>
      <c r="D31" s="15"/>
      <c r="E31" s="22"/>
      <c r="F31" s="22"/>
      <c r="G31" s="88"/>
      <c r="H31" s="95"/>
      <c r="I31" s="95"/>
      <c r="J31" s="96"/>
      <c r="K31" s="97"/>
    </row>
    <row r="32" spans="1:13" x14ac:dyDescent="0.3">
      <c r="D32" s="58"/>
    </row>
    <row r="33" spans="4:4" x14ac:dyDescent="0.3">
      <c r="D33" s="58"/>
    </row>
    <row r="34" spans="4:4" x14ac:dyDescent="0.3">
      <c r="D34" s="58"/>
    </row>
    <row r="35" spans="4:4" x14ac:dyDescent="0.3">
      <c r="D35" s="58"/>
    </row>
    <row r="36" spans="4:4" x14ac:dyDescent="0.3">
      <c r="D36" s="58"/>
    </row>
    <row r="37" spans="4:4" x14ac:dyDescent="0.3">
      <c r="D37" s="58"/>
    </row>
    <row r="38" spans="4:4" x14ac:dyDescent="0.3">
      <c r="D38" s="58"/>
    </row>
    <row r="39" spans="4:4" x14ac:dyDescent="0.3">
      <c r="D39" s="58"/>
    </row>
    <row r="40" spans="4:4" x14ac:dyDescent="0.3">
      <c r="D40" s="58"/>
    </row>
    <row r="41" spans="4:4" x14ac:dyDescent="0.3">
      <c r="D41" s="58"/>
    </row>
    <row r="42" spans="4:4" x14ac:dyDescent="0.3">
      <c r="D42" s="58"/>
    </row>
    <row r="43" spans="4:4" x14ac:dyDescent="0.3">
      <c r="D43" s="58"/>
    </row>
    <row r="44" spans="4:4" x14ac:dyDescent="0.3">
      <c r="D44" s="58"/>
    </row>
    <row r="45" spans="4:4" x14ac:dyDescent="0.3">
      <c r="D45" s="58"/>
    </row>
    <row r="46" spans="4:4" x14ac:dyDescent="0.3">
      <c r="D46" s="58"/>
    </row>
    <row r="47" spans="4:4" x14ac:dyDescent="0.3">
      <c r="D47" s="58"/>
    </row>
    <row r="48" spans="4:4" x14ac:dyDescent="0.3">
      <c r="D48" s="58"/>
    </row>
    <row r="49" spans="4:4" x14ac:dyDescent="0.3">
      <c r="D49" s="58"/>
    </row>
    <row r="50" spans="4:4" x14ac:dyDescent="0.3">
      <c r="D50" s="58"/>
    </row>
    <row r="51" spans="4:4" x14ac:dyDescent="0.3">
      <c r="D51" s="58"/>
    </row>
    <row r="52" spans="4:4" x14ac:dyDescent="0.3">
      <c r="D52" s="58"/>
    </row>
    <row r="53" spans="4:4" x14ac:dyDescent="0.3">
      <c r="D53" s="58"/>
    </row>
    <row r="54" spans="4:4" x14ac:dyDescent="0.3">
      <c r="D54" s="58"/>
    </row>
    <row r="55" spans="4:4" x14ac:dyDescent="0.3">
      <c r="D55" s="58"/>
    </row>
    <row r="56" spans="4:4" x14ac:dyDescent="0.3">
      <c r="D56" s="58"/>
    </row>
    <row r="57" spans="4:4" x14ac:dyDescent="0.3">
      <c r="D57" s="58"/>
    </row>
    <row r="58" spans="4:4" x14ac:dyDescent="0.3">
      <c r="D58" s="58"/>
    </row>
    <row r="59" spans="4:4" x14ac:dyDescent="0.3">
      <c r="D59" s="58"/>
    </row>
    <row r="60" spans="4:4" x14ac:dyDescent="0.3">
      <c r="D60" s="58"/>
    </row>
    <row r="61" spans="4:4" x14ac:dyDescent="0.3">
      <c r="D61" s="58"/>
    </row>
    <row r="62" spans="4:4" x14ac:dyDescent="0.3">
      <c r="D62" s="58"/>
    </row>
    <row r="63" spans="4:4" x14ac:dyDescent="0.3">
      <c r="D63" s="58"/>
    </row>
    <row r="64" spans="4:4" x14ac:dyDescent="0.3">
      <c r="D64" s="58"/>
    </row>
    <row r="65" spans="4:4" x14ac:dyDescent="0.3">
      <c r="D65" s="58"/>
    </row>
    <row r="66" spans="4:4" x14ac:dyDescent="0.3">
      <c r="D66" s="58"/>
    </row>
    <row r="67" spans="4:4" x14ac:dyDescent="0.3">
      <c r="D67" s="58"/>
    </row>
    <row r="68" spans="4:4" x14ac:dyDescent="0.3">
      <c r="D68" s="58"/>
    </row>
    <row r="69" spans="4:4" x14ac:dyDescent="0.3">
      <c r="D69" s="58"/>
    </row>
    <row r="70" spans="4:4" x14ac:dyDescent="0.3">
      <c r="D70" s="58"/>
    </row>
    <row r="71" spans="4:4" x14ac:dyDescent="0.3">
      <c r="D71" s="58"/>
    </row>
    <row r="72" spans="4:4" x14ac:dyDescent="0.3">
      <c r="D72" s="58"/>
    </row>
    <row r="73" spans="4:4" x14ac:dyDescent="0.3">
      <c r="D73" s="58"/>
    </row>
    <row r="74" spans="4:4" x14ac:dyDescent="0.3">
      <c r="D74" s="58"/>
    </row>
    <row r="75" spans="4:4" x14ac:dyDescent="0.3">
      <c r="D75" s="58"/>
    </row>
    <row r="76" spans="4:4" x14ac:dyDescent="0.3">
      <c r="D76" s="58"/>
    </row>
    <row r="77" spans="4:4" x14ac:dyDescent="0.3">
      <c r="D77" s="58"/>
    </row>
    <row r="78" spans="4:4" x14ac:dyDescent="0.3">
      <c r="D78" s="58"/>
    </row>
    <row r="79" spans="4:4" x14ac:dyDescent="0.3">
      <c r="D79" s="58"/>
    </row>
    <row r="80" spans="4:4" x14ac:dyDescent="0.3">
      <c r="D80" s="57"/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E82F-793D-423B-8C87-72DFABC3034C}">
  <dimension ref="A1:L38"/>
  <sheetViews>
    <sheetView topLeftCell="A4" zoomScale="160" zoomScaleNormal="160" workbookViewId="0">
      <selection activeCell="A2" sqref="A2:A21"/>
    </sheetView>
  </sheetViews>
  <sheetFormatPr defaultRowHeight="16.5" x14ac:dyDescent="0.3"/>
  <cols>
    <col min="1" max="1" width="3.5703125" style="25" customWidth="1"/>
    <col min="2" max="3" width="5" style="19" customWidth="1"/>
    <col min="4" max="4" width="5.7109375" style="11" customWidth="1"/>
    <col min="5" max="5" width="8" style="21" customWidth="1"/>
    <col min="6" max="6" width="6.5703125" style="58" customWidth="1"/>
    <col min="7" max="7" width="7.5703125" style="104" customWidth="1"/>
    <col min="8" max="8" width="12.85546875" style="104" customWidth="1"/>
    <col min="9" max="9" width="14.28515625" style="104" customWidth="1"/>
    <col min="10" max="10" width="9.28515625" style="104" customWidth="1"/>
    <col min="11" max="11" width="9" style="104" customWidth="1"/>
    <col min="12" max="16384" width="9.140625" style="54"/>
  </cols>
  <sheetData>
    <row r="1" spans="1:12" s="70" customFormat="1" ht="63.75" customHeight="1" x14ac:dyDescent="0.25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14">
        <v>1</v>
      </c>
      <c r="B2" s="12">
        <v>101</v>
      </c>
      <c r="C2" s="26">
        <v>1</v>
      </c>
      <c r="D2" s="29" t="s">
        <v>14</v>
      </c>
      <c r="E2" s="27">
        <v>1042</v>
      </c>
      <c r="F2" s="12">
        <f>E2*1.1</f>
        <v>1146.2</v>
      </c>
      <c r="G2" s="88">
        <v>20600</v>
      </c>
      <c r="H2" s="105">
        <f>E2*G2</f>
        <v>21465200</v>
      </c>
      <c r="I2" s="106">
        <f>ROUND(H2*1.08,0)</f>
        <v>23182416</v>
      </c>
      <c r="J2" s="107">
        <f>MROUND((I2*0.03/12),500)</f>
        <v>58000</v>
      </c>
      <c r="K2" s="108">
        <f>F2*2800</f>
        <v>3209360</v>
      </c>
      <c r="L2" s="100" t="s">
        <v>61</v>
      </c>
    </row>
    <row r="3" spans="1:12" x14ac:dyDescent="0.3">
      <c r="A3" s="14">
        <v>2</v>
      </c>
      <c r="B3" s="12">
        <v>102</v>
      </c>
      <c r="C3" s="26">
        <v>1</v>
      </c>
      <c r="D3" s="29" t="s">
        <v>14</v>
      </c>
      <c r="E3" s="27">
        <v>1252</v>
      </c>
      <c r="F3" s="12">
        <f t="shared" ref="F3:F21" si="0">E3*1.1</f>
        <v>1377.2</v>
      </c>
      <c r="G3" s="88">
        <f t="shared" ref="G3:G21" si="1">G2</f>
        <v>20600</v>
      </c>
      <c r="H3" s="105">
        <f t="shared" ref="H3:H21" si="2">E3*G3</f>
        <v>25791200</v>
      </c>
      <c r="I3" s="106">
        <f t="shared" ref="I3:I21" si="3">ROUND(H3*1.08,0)</f>
        <v>27854496</v>
      </c>
      <c r="J3" s="107">
        <f t="shared" ref="J3:J21" si="4">MROUND((I3*0.03/12),500)</f>
        <v>69500</v>
      </c>
      <c r="K3" s="108">
        <f t="shared" ref="K3:K21" si="5">F3*2800</f>
        <v>3856160</v>
      </c>
      <c r="L3" s="100" t="s">
        <v>61</v>
      </c>
    </row>
    <row r="4" spans="1:12" x14ac:dyDescent="0.3">
      <c r="A4" s="14">
        <v>3</v>
      </c>
      <c r="B4" s="12">
        <v>201</v>
      </c>
      <c r="C4" s="26">
        <v>2</v>
      </c>
      <c r="D4" s="29" t="s">
        <v>14</v>
      </c>
      <c r="E4" s="27">
        <v>1042</v>
      </c>
      <c r="F4" s="12">
        <f t="shared" si="0"/>
        <v>1146.2</v>
      </c>
      <c r="G4" s="88">
        <f>G3+80</f>
        <v>20680</v>
      </c>
      <c r="H4" s="105">
        <f t="shared" si="2"/>
        <v>21548560</v>
      </c>
      <c r="I4" s="106">
        <f t="shared" si="3"/>
        <v>23272445</v>
      </c>
      <c r="J4" s="107">
        <f t="shared" si="4"/>
        <v>58000</v>
      </c>
      <c r="K4" s="108">
        <f t="shared" si="5"/>
        <v>3209360</v>
      </c>
      <c r="L4" s="100" t="s">
        <v>61</v>
      </c>
    </row>
    <row r="5" spans="1:12" x14ac:dyDescent="0.3">
      <c r="A5" s="14">
        <v>4</v>
      </c>
      <c r="B5" s="12">
        <v>202</v>
      </c>
      <c r="C5" s="26">
        <v>2</v>
      </c>
      <c r="D5" s="29" t="s">
        <v>45</v>
      </c>
      <c r="E5" s="27">
        <v>1482</v>
      </c>
      <c r="F5" s="12">
        <f t="shared" si="0"/>
        <v>1630.2</v>
      </c>
      <c r="G5" s="88">
        <f t="shared" si="1"/>
        <v>20680</v>
      </c>
      <c r="H5" s="105">
        <f t="shared" si="2"/>
        <v>30647760</v>
      </c>
      <c r="I5" s="106">
        <f t="shared" si="3"/>
        <v>33099581</v>
      </c>
      <c r="J5" s="107">
        <f t="shared" si="4"/>
        <v>82500</v>
      </c>
      <c r="K5" s="108">
        <f t="shared" si="5"/>
        <v>4564560</v>
      </c>
      <c r="L5" s="100" t="s">
        <v>61</v>
      </c>
    </row>
    <row r="6" spans="1:12" x14ac:dyDescent="0.3">
      <c r="A6" s="14">
        <v>5</v>
      </c>
      <c r="B6" s="12">
        <v>301</v>
      </c>
      <c r="C6" s="26">
        <v>3</v>
      </c>
      <c r="D6" s="29" t="s">
        <v>14</v>
      </c>
      <c r="E6" s="27">
        <v>1042</v>
      </c>
      <c r="F6" s="12">
        <f t="shared" si="0"/>
        <v>1146.2</v>
      </c>
      <c r="G6" s="88">
        <f>G5+80</f>
        <v>20760</v>
      </c>
      <c r="H6" s="105">
        <v>0</v>
      </c>
      <c r="I6" s="106">
        <f t="shared" si="3"/>
        <v>0</v>
      </c>
      <c r="J6" s="107">
        <f t="shared" si="4"/>
        <v>0</v>
      </c>
      <c r="K6" s="108">
        <f t="shared" si="5"/>
        <v>3209360</v>
      </c>
      <c r="L6" s="100" t="s">
        <v>62</v>
      </c>
    </row>
    <row r="7" spans="1:12" x14ac:dyDescent="0.3">
      <c r="A7" s="14">
        <v>6</v>
      </c>
      <c r="B7" s="12">
        <v>302</v>
      </c>
      <c r="C7" s="26">
        <v>3</v>
      </c>
      <c r="D7" s="29" t="s">
        <v>45</v>
      </c>
      <c r="E7" s="27">
        <v>1482</v>
      </c>
      <c r="F7" s="12">
        <f t="shared" si="0"/>
        <v>1630.2</v>
      </c>
      <c r="G7" s="88">
        <f t="shared" si="1"/>
        <v>20760</v>
      </c>
      <c r="H7" s="105">
        <f t="shared" si="2"/>
        <v>30766320</v>
      </c>
      <c r="I7" s="106">
        <f t="shared" si="3"/>
        <v>33227626</v>
      </c>
      <c r="J7" s="107">
        <f t="shared" si="4"/>
        <v>83000</v>
      </c>
      <c r="K7" s="108">
        <f t="shared" si="5"/>
        <v>4564560</v>
      </c>
      <c r="L7" s="100" t="s">
        <v>61</v>
      </c>
    </row>
    <row r="8" spans="1:12" x14ac:dyDescent="0.3">
      <c r="A8" s="14">
        <v>7</v>
      </c>
      <c r="B8" s="12">
        <v>401</v>
      </c>
      <c r="C8" s="26">
        <v>4</v>
      </c>
      <c r="D8" s="29" t="s">
        <v>14</v>
      </c>
      <c r="E8" s="27">
        <v>1042</v>
      </c>
      <c r="F8" s="12">
        <f t="shared" si="0"/>
        <v>1146.2</v>
      </c>
      <c r="G8" s="88">
        <f>G7+80</f>
        <v>20840</v>
      </c>
      <c r="H8" s="105">
        <v>0</v>
      </c>
      <c r="I8" s="106">
        <f t="shared" si="3"/>
        <v>0</v>
      </c>
      <c r="J8" s="107">
        <f t="shared" si="4"/>
        <v>0</v>
      </c>
      <c r="K8" s="108">
        <f t="shared" si="5"/>
        <v>3209360</v>
      </c>
      <c r="L8" s="100" t="s">
        <v>62</v>
      </c>
    </row>
    <row r="9" spans="1:12" x14ac:dyDescent="0.3">
      <c r="A9" s="14">
        <v>8</v>
      </c>
      <c r="B9" s="12">
        <v>402</v>
      </c>
      <c r="C9" s="26">
        <v>4</v>
      </c>
      <c r="D9" s="29" t="s">
        <v>45</v>
      </c>
      <c r="E9" s="27">
        <v>1416</v>
      </c>
      <c r="F9" s="12">
        <f t="shared" si="0"/>
        <v>1557.6000000000001</v>
      </c>
      <c r="G9" s="88">
        <f t="shared" si="1"/>
        <v>20840</v>
      </c>
      <c r="H9" s="105">
        <v>0</v>
      </c>
      <c r="I9" s="106">
        <f t="shared" si="3"/>
        <v>0</v>
      </c>
      <c r="J9" s="107">
        <f t="shared" si="4"/>
        <v>0</v>
      </c>
      <c r="K9" s="108">
        <f t="shared" si="5"/>
        <v>4361280</v>
      </c>
      <c r="L9" s="100" t="s">
        <v>62</v>
      </c>
    </row>
    <row r="10" spans="1:12" x14ac:dyDescent="0.3">
      <c r="A10" s="14">
        <v>9</v>
      </c>
      <c r="B10" s="12">
        <v>501</v>
      </c>
      <c r="C10" s="26">
        <v>5</v>
      </c>
      <c r="D10" s="29" t="s">
        <v>14</v>
      </c>
      <c r="E10" s="27">
        <v>1042</v>
      </c>
      <c r="F10" s="12">
        <f t="shared" si="0"/>
        <v>1146.2</v>
      </c>
      <c r="G10" s="88">
        <f>G9+80</f>
        <v>20920</v>
      </c>
      <c r="H10" s="105">
        <v>0</v>
      </c>
      <c r="I10" s="106">
        <f t="shared" si="3"/>
        <v>0</v>
      </c>
      <c r="J10" s="107">
        <f t="shared" si="4"/>
        <v>0</v>
      </c>
      <c r="K10" s="108">
        <f t="shared" si="5"/>
        <v>3209360</v>
      </c>
      <c r="L10" s="100" t="s">
        <v>62</v>
      </c>
    </row>
    <row r="11" spans="1:12" x14ac:dyDescent="0.3">
      <c r="A11" s="14">
        <v>10</v>
      </c>
      <c r="B11" s="12">
        <v>502</v>
      </c>
      <c r="C11" s="26">
        <v>5</v>
      </c>
      <c r="D11" s="29" t="s">
        <v>45</v>
      </c>
      <c r="E11" s="27">
        <v>1644</v>
      </c>
      <c r="F11" s="12">
        <f t="shared" si="0"/>
        <v>1808.4</v>
      </c>
      <c r="G11" s="88">
        <f t="shared" si="1"/>
        <v>20920</v>
      </c>
      <c r="H11" s="105">
        <v>0</v>
      </c>
      <c r="I11" s="106">
        <f t="shared" si="3"/>
        <v>0</v>
      </c>
      <c r="J11" s="107">
        <f t="shared" si="4"/>
        <v>0</v>
      </c>
      <c r="K11" s="108">
        <f t="shared" si="5"/>
        <v>5063520</v>
      </c>
      <c r="L11" s="100" t="s">
        <v>62</v>
      </c>
    </row>
    <row r="12" spans="1:12" x14ac:dyDescent="0.3">
      <c r="A12" s="14">
        <v>11</v>
      </c>
      <c r="B12" s="12">
        <v>601</v>
      </c>
      <c r="C12" s="26">
        <v>6</v>
      </c>
      <c r="D12" s="29" t="s">
        <v>14</v>
      </c>
      <c r="E12" s="27">
        <v>1042</v>
      </c>
      <c r="F12" s="12">
        <f t="shared" si="0"/>
        <v>1146.2</v>
      </c>
      <c r="G12" s="88">
        <f>G11+80</f>
        <v>21000</v>
      </c>
      <c r="H12" s="105">
        <v>0</v>
      </c>
      <c r="I12" s="106">
        <f t="shared" si="3"/>
        <v>0</v>
      </c>
      <c r="J12" s="107">
        <f t="shared" si="4"/>
        <v>0</v>
      </c>
      <c r="K12" s="108">
        <f t="shared" si="5"/>
        <v>3209360</v>
      </c>
      <c r="L12" s="100" t="s">
        <v>62</v>
      </c>
    </row>
    <row r="13" spans="1:12" x14ac:dyDescent="0.3">
      <c r="A13" s="14">
        <v>12</v>
      </c>
      <c r="B13" s="12">
        <v>602</v>
      </c>
      <c r="C13" s="26">
        <v>6</v>
      </c>
      <c r="D13" s="29" t="s">
        <v>45</v>
      </c>
      <c r="E13" s="27">
        <v>1644</v>
      </c>
      <c r="F13" s="12">
        <f t="shared" si="0"/>
        <v>1808.4</v>
      </c>
      <c r="G13" s="88">
        <f t="shared" si="1"/>
        <v>21000</v>
      </c>
      <c r="H13" s="105">
        <v>0</v>
      </c>
      <c r="I13" s="106">
        <f t="shared" si="3"/>
        <v>0</v>
      </c>
      <c r="J13" s="107">
        <f t="shared" si="4"/>
        <v>0</v>
      </c>
      <c r="K13" s="108">
        <f t="shared" si="5"/>
        <v>5063520</v>
      </c>
      <c r="L13" s="100" t="s">
        <v>62</v>
      </c>
    </row>
    <row r="14" spans="1:12" x14ac:dyDescent="0.3">
      <c r="A14" s="14">
        <v>13</v>
      </c>
      <c r="B14" s="12">
        <v>701</v>
      </c>
      <c r="C14" s="26">
        <v>7</v>
      </c>
      <c r="D14" s="29" t="s">
        <v>14</v>
      </c>
      <c r="E14" s="27">
        <v>999</v>
      </c>
      <c r="F14" s="12">
        <f t="shared" si="0"/>
        <v>1098.9000000000001</v>
      </c>
      <c r="G14" s="88">
        <f>G13+80</f>
        <v>21080</v>
      </c>
      <c r="H14" s="105">
        <v>0</v>
      </c>
      <c r="I14" s="106">
        <f t="shared" si="3"/>
        <v>0</v>
      </c>
      <c r="J14" s="107">
        <f t="shared" si="4"/>
        <v>0</v>
      </c>
      <c r="K14" s="108">
        <f t="shared" si="5"/>
        <v>3076920.0000000005</v>
      </c>
      <c r="L14" s="100" t="s">
        <v>62</v>
      </c>
    </row>
    <row r="15" spans="1:12" x14ac:dyDescent="0.3">
      <c r="A15" s="14">
        <v>14</v>
      </c>
      <c r="B15" s="12">
        <v>702</v>
      </c>
      <c r="C15" s="26">
        <v>7</v>
      </c>
      <c r="D15" s="29" t="s">
        <v>45</v>
      </c>
      <c r="E15" s="27">
        <v>1575</v>
      </c>
      <c r="F15" s="12">
        <f t="shared" si="0"/>
        <v>1732.5000000000002</v>
      </c>
      <c r="G15" s="88">
        <f t="shared" si="1"/>
        <v>21080</v>
      </c>
      <c r="H15" s="105">
        <v>0</v>
      </c>
      <c r="I15" s="106">
        <f t="shared" si="3"/>
        <v>0</v>
      </c>
      <c r="J15" s="107">
        <f t="shared" si="4"/>
        <v>0</v>
      </c>
      <c r="K15" s="108">
        <f t="shared" si="5"/>
        <v>4851000.0000000009</v>
      </c>
      <c r="L15" s="100" t="s">
        <v>62</v>
      </c>
    </row>
    <row r="16" spans="1:12" x14ac:dyDescent="0.3">
      <c r="A16" s="14">
        <v>15</v>
      </c>
      <c r="B16" s="12">
        <v>801</v>
      </c>
      <c r="C16" s="26">
        <v>8</v>
      </c>
      <c r="D16" s="29" t="s">
        <v>14</v>
      </c>
      <c r="E16" s="27">
        <v>1042</v>
      </c>
      <c r="F16" s="12">
        <f t="shared" si="0"/>
        <v>1146.2</v>
      </c>
      <c r="G16" s="88">
        <f>G15+80</f>
        <v>21160</v>
      </c>
      <c r="H16" s="105">
        <v>0</v>
      </c>
      <c r="I16" s="106">
        <f t="shared" si="3"/>
        <v>0</v>
      </c>
      <c r="J16" s="107">
        <f t="shared" si="4"/>
        <v>0</v>
      </c>
      <c r="K16" s="108">
        <f t="shared" si="5"/>
        <v>3209360</v>
      </c>
      <c r="L16" s="100" t="s">
        <v>62</v>
      </c>
    </row>
    <row r="17" spans="1:12" x14ac:dyDescent="0.3">
      <c r="A17" s="14">
        <v>16</v>
      </c>
      <c r="B17" s="12">
        <v>802</v>
      </c>
      <c r="C17" s="26">
        <v>8</v>
      </c>
      <c r="D17" s="29" t="s">
        <v>45</v>
      </c>
      <c r="E17" s="27">
        <v>1575</v>
      </c>
      <c r="F17" s="12">
        <f t="shared" si="0"/>
        <v>1732.5000000000002</v>
      </c>
      <c r="G17" s="88">
        <f t="shared" si="1"/>
        <v>21160</v>
      </c>
      <c r="H17" s="105">
        <v>0</v>
      </c>
      <c r="I17" s="106">
        <f t="shared" si="3"/>
        <v>0</v>
      </c>
      <c r="J17" s="107">
        <f t="shared" si="4"/>
        <v>0</v>
      </c>
      <c r="K17" s="108">
        <f t="shared" si="5"/>
        <v>4851000.0000000009</v>
      </c>
      <c r="L17" s="100" t="s">
        <v>62</v>
      </c>
    </row>
    <row r="18" spans="1:12" x14ac:dyDescent="0.3">
      <c r="A18" s="14">
        <v>17</v>
      </c>
      <c r="B18" s="12">
        <v>901</v>
      </c>
      <c r="C18" s="26">
        <v>9</v>
      </c>
      <c r="D18" s="29" t="s">
        <v>14</v>
      </c>
      <c r="E18" s="27">
        <v>1042</v>
      </c>
      <c r="F18" s="12">
        <f t="shared" si="0"/>
        <v>1146.2</v>
      </c>
      <c r="G18" s="88">
        <f>G17+80</f>
        <v>21240</v>
      </c>
      <c r="H18" s="105">
        <f t="shared" si="2"/>
        <v>22132080</v>
      </c>
      <c r="I18" s="106">
        <f t="shared" si="3"/>
        <v>23902646</v>
      </c>
      <c r="J18" s="107">
        <f t="shared" si="4"/>
        <v>60000</v>
      </c>
      <c r="K18" s="108">
        <f t="shared" si="5"/>
        <v>3209360</v>
      </c>
      <c r="L18" s="100" t="s">
        <v>61</v>
      </c>
    </row>
    <row r="19" spans="1:12" x14ac:dyDescent="0.3">
      <c r="A19" s="14">
        <v>18</v>
      </c>
      <c r="B19" s="12">
        <v>902</v>
      </c>
      <c r="C19" s="26">
        <v>9</v>
      </c>
      <c r="D19" s="29" t="s">
        <v>45</v>
      </c>
      <c r="E19" s="27">
        <v>1575</v>
      </c>
      <c r="F19" s="12">
        <f t="shared" si="0"/>
        <v>1732.5000000000002</v>
      </c>
      <c r="G19" s="88">
        <f t="shared" si="1"/>
        <v>21240</v>
      </c>
      <c r="H19" s="105">
        <v>0</v>
      </c>
      <c r="I19" s="106">
        <f t="shared" si="3"/>
        <v>0</v>
      </c>
      <c r="J19" s="107">
        <f t="shared" si="4"/>
        <v>0</v>
      </c>
      <c r="K19" s="108">
        <f t="shared" si="5"/>
        <v>4851000.0000000009</v>
      </c>
      <c r="L19" s="100" t="s">
        <v>62</v>
      </c>
    </row>
    <row r="20" spans="1:12" x14ac:dyDescent="0.3">
      <c r="A20" s="14">
        <v>19</v>
      </c>
      <c r="B20" s="12">
        <v>1001</v>
      </c>
      <c r="C20" s="26">
        <v>10</v>
      </c>
      <c r="D20" s="29" t="s">
        <v>14</v>
      </c>
      <c r="E20" s="27">
        <v>1042</v>
      </c>
      <c r="F20" s="12">
        <f t="shared" si="0"/>
        <v>1146.2</v>
      </c>
      <c r="G20" s="88">
        <f>G19+80</f>
        <v>21320</v>
      </c>
      <c r="H20" s="105">
        <v>0</v>
      </c>
      <c r="I20" s="106">
        <f t="shared" si="3"/>
        <v>0</v>
      </c>
      <c r="J20" s="107">
        <f t="shared" si="4"/>
        <v>0</v>
      </c>
      <c r="K20" s="108">
        <f t="shared" si="5"/>
        <v>3209360</v>
      </c>
      <c r="L20" s="100" t="s">
        <v>62</v>
      </c>
    </row>
    <row r="21" spans="1:12" x14ac:dyDescent="0.3">
      <c r="A21" s="14">
        <v>20</v>
      </c>
      <c r="B21" s="12">
        <v>1002</v>
      </c>
      <c r="C21" s="26">
        <v>10</v>
      </c>
      <c r="D21" s="29" t="s">
        <v>14</v>
      </c>
      <c r="E21" s="27">
        <v>1066</v>
      </c>
      <c r="F21" s="12">
        <f t="shared" si="0"/>
        <v>1172.6000000000001</v>
      </c>
      <c r="G21" s="88">
        <f t="shared" si="1"/>
        <v>21320</v>
      </c>
      <c r="H21" s="105">
        <v>0</v>
      </c>
      <c r="I21" s="106">
        <f t="shared" si="3"/>
        <v>0</v>
      </c>
      <c r="J21" s="107">
        <f t="shared" si="4"/>
        <v>0</v>
      </c>
      <c r="K21" s="108">
        <f t="shared" si="5"/>
        <v>3283280.0000000005</v>
      </c>
      <c r="L21" s="100" t="s">
        <v>62</v>
      </c>
    </row>
    <row r="22" spans="1:12" x14ac:dyDescent="0.3">
      <c r="A22" s="79" t="s">
        <v>3</v>
      </c>
      <c r="B22" s="79"/>
      <c r="C22" s="79"/>
      <c r="D22" s="79"/>
      <c r="E22" s="61">
        <f>SUM(E2:E21)</f>
        <v>25088</v>
      </c>
      <c r="F22" s="61">
        <f>SUM(F2:F21)</f>
        <v>27596.800000000003</v>
      </c>
      <c r="G22" s="61"/>
      <c r="H22" s="111">
        <f>SUM(H2:H21)</f>
        <v>152351120</v>
      </c>
      <c r="I22" s="111">
        <f>SUM(I2:I21)</f>
        <v>164539210</v>
      </c>
      <c r="J22" s="107"/>
      <c r="K22" s="109">
        <f>SUM(K2:K21)</f>
        <v>77271040</v>
      </c>
      <c r="L22" s="110"/>
    </row>
    <row r="23" spans="1:12" x14ac:dyDescent="0.3">
      <c r="A23" s="15"/>
      <c r="B23" s="15"/>
      <c r="C23" s="15"/>
      <c r="D23" s="30"/>
      <c r="E23" s="5"/>
      <c r="F23" s="22"/>
      <c r="G23" s="112"/>
      <c r="H23" s="101"/>
      <c r="I23" s="101"/>
      <c r="J23" s="102"/>
      <c r="K23" s="103"/>
    </row>
    <row r="24" spans="1:12" x14ac:dyDescent="0.3">
      <c r="D24" s="31"/>
    </row>
    <row r="25" spans="1:12" x14ac:dyDescent="0.3">
      <c r="D25" s="31"/>
    </row>
    <row r="26" spans="1:12" x14ac:dyDescent="0.3">
      <c r="D26" s="31"/>
    </row>
    <row r="27" spans="1:12" x14ac:dyDescent="0.3">
      <c r="D27" s="31"/>
    </row>
    <row r="28" spans="1:12" x14ac:dyDescent="0.3">
      <c r="D28" s="31"/>
    </row>
    <row r="29" spans="1:12" x14ac:dyDescent="0.3">
      <c r="D29" s="31"/>
    </row>
    <row r="30" spans="1:12" x14ac:dyDescent="0.3">
      <c r="D30" s="31"/>
    </row>
    <row r="31" spans="1:12" x14ac:dyDescent="0.3">
      <c r="D31" s="31"/>
    </row>
    <row r="32" spans="1:12" x14ac:dyDescent="0.3">
      <c r="D32" s="31"/>
    </row>
    <row r="33" spans="1:12" x14ac:dyDescent="0.3">
      <c r="D33" s="31"/>
    </row>
    <row r="34" spans="1:12" x14ac:dyDescent="0.3">
      <c r="D34" s="31"/>
    </row>
    <row r="35" spans="1:12" x14ac:dyDescent="0.3">
      <c r="D35" s="31"/>
    </row>
    <row r="36" spans="1:12" s="21" customFormat="1" ht="13.5" x14ac:dyDescent="0.25">
      <c r="A36" s="25"/>
      <c r="B36" s="19"/>
      <c r="C36" s="19"/>
      <c r="D36" s="31"/>
      <c r="F36" s="58"/>
      <c r="G36" s="104"/>
      <c r="H36" s="104"/>
      <c r="I36" s="104"/>
      <c r="J36" s="104"/>
      <c r="K36" s="104"/>
      <c r="L36" s="113"/>
    </row>
    <row r="37" spans="1:12" s="21" customFormat="1" ht="13.5" x14ac:dyDescent="0.25">
      <c r="A37" s="25"/>
      <c r="B37" s="19"/>
      <c r="C37" s="19"/>
      <c r="D37" s="31"/>
      <c r="F37" s="58"/>
      <c r="G37" s="104"/>
      <c r="H37" s="104"/>
      <c r="I37" s="104"/>
      <c r="J37" s="104"/>
      <c r="K37" s="104"/>
      <c r="L37" s="113"/>
    </row>
    <row r="38" spans="1:12" s="21" customFormat="1" ht="13.5" x14ac:dyDescent="0.25">
      <c r="A38" s="25"/>
      <c r="B38" s="19"/>
      <c r="C38" s="19"/>
      <c r="D38" s="32"/>
      <c r="F38" s="58"/>
      <c r="G38" s="104"/>
      <c r="H38" s="104"/>
      <c r="I38" s="104"/>
      <c r="J38" s="104"/>
      <c r="K38" s="104"/>
      <c r="L38" s="113"/>
    </row>
  </sheetData>
  <mergeCells count="1">
    <mergeCell ref="A22:D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B266-24BD-4EEF-BA44-0114935C1710}">
  <dimension ref="A1:L24"/>
  <sheetViews>
    <sheetView zoomScale="160" zoomScaleNormal="160" workbookViewId="0">
      <selection activeCell="K7" sqref="K7"/>
    </sheetView>
  </sheetViews>
  <sheetFormatPr defaultRowHeight="16.5" x14ac:dyDescent="0.3"/>
  <cols>
    <col min="1" max="1" width="3.5703125" style="25" customWidth="1"/>
    <col min="2" max="3" width="5" style="19" customWidth="1"/>
    <col min="4" max="4" width="5.7109375" style="11" customWidth="1"/>
    <col min="5" max="5" width="8" style="21" customWidth="1"/>
    <col min="6" max="6" width="6.5703125" style="58" customWidth="1"/>
    <col min="7" max="7" width="7.5703125" style="104" customWidth="1"/>
    <col min="8" max="8" width="12.85546875" style="104" customWidth="1"/>
    <col min="9" max="9" width="14.28515625" style="104" customWidth="1"/>
    <col min="10" max="10" width="9.28515625" style="104" customWidth="1"/>
    <col min="11" max="11" width="9" style="104" customWidth="1"/>
    <col min="12" max="16384" width="9.140625" style="54"/>
  </cols>
  <sheetData>
    <row r="1" spans="1:12" s="70" customFormat="1" ht="63.75" customHeight="1" x14ac:dyDescent="0.25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14">
        <v>1</v>
      </c>
      <c r="B2" s="12">
        <v>101</v>
      </c>
      <c r="C2" s="26">
        <v>1</v>
      </c>
      <c r="D2" s="29" t="s">
        <v>14</v>
      </c>
      <c r="E2" s="27">
        <v>1042</v>
      </c>
      <c r="F2" s="12">
        <f>E2*1.1</f>
        <v>1146.2</v>
      </c>
      <c r="G2" s="88">
        <v>20600</v>
      </c>
      <c r="H2" s="105">
        <f>E2*G2</f>
        <v>21465200</v>
      </c>
      <c r="I2" s="106">
        <f>ROUND(H2*1.08,0)</f>
        <v>23182416</v>
      </c>
      <c r="J2" s="107">
        <f>MROUND((I2*0.03/12),500)</f>
        <v>58000</v>
      </c>
      <c r="K2" s="108">
        <f>F2*2800</f>
        <v>3209360</v>
      </c>
      <c r="L2" s="100" t="s">
        <v>61</v>
      </c>
    </row>
    <row r="3" spans="1:12" x14ac:dyDescent="0.3">
      <c r="A3" s="14">
        <v>2</v>
      </c>
      <c r="B3" s="12">
        <v>102</v>
      </c>
      <c r="C3" s="26">
        <v>1</v>
      </c>
      <c r="D3" s="29" t="s">
        <v>14</v>
      </c>
      <c r="E3" s="27">
        <v>1252</v>
      </c>
      <c r="F3" s="12">
        <f t="shared" ref="F3:F7" si="0">E3*1.1</f>
        <v>1377.2</v>
      </c>
      <c r="G3" s="88">
        <v>20600</v>
      </c>
      <c r="H3" s="105">
        <f t="shared" ref="H3:H7" si="1">E3*G3</f>
        <v>25791200</v>
      </c>
      <c r="I3" s="106">
        <f t="shared" ref="I3:I7" si="2">ROUND(H3*1.08,0)</f>
        <v>27854496</v>
      </c>
      <c r="J3" s="107">
        <f t="shared" ref="J3:J7" si="3">MROUND((I3*0.03/12),500)</f>
        <v>69500</v>
      </c>
      <c r="K3" s="108">
        <f t="shared" ref="K3:K7" si="4">F3*2800</f>
        <v>3856160</v>
      </c>
      <c r="L3" s="100" t="s">
        <v>61</v>
      </c>
    </row>
    <row r="4" spans="1:12" x14ac:dyDescent="0.3">
      <c r="A4" s="14">
        <v>3</v>
      </c>
      <c r="B4" s="12">
        <v>201</v>
      </c>
      <c r="C4" s="26">
        <v>2</v>
      </c>
      <c r="D4" s="29" t="s">
        <v>14</v>
      </c>
      <c r="E4" s="27">
        <v>1042</v>
      </c>
      <c r="F4" s="12">
        <f t="shared" si="0"/>
        <v>1146.2</v>
      </c>
      <c r="G4" s="88">
        <v>20680</v>
      </c>
      <c r="H4" s="105">
        <f t="shared" si="1"/>
        <v>21548560</v>
      </c>
      <c r="I4" s="106">
        <f t="shared" si="2"/>
        <v>23272445</v>
      </c>
      <c r="J4" s="107">
        <f t="shared" si="3"/>
        <v>58000</v>
      </c>
      <c r="K4" s="108">
        <f t="shared" si="4"/>
        <v>3209360</v>
      </c>
      <c r="L4" s="100" t="s">
        <v>61</v>
      </c>
    </row>
    <row r="5" spans="1:12" x14ac:dyDescent="0.3">
      <c r="A5" s="14">
        <v>4</v>
      </c>
      <c r="B5" s="12">
        <v>202</v>
      </c>
      <c r="C5" s="26">
        <v>2</v>
      </c>
      <c r="D5" s="29" t="s">
        <v>45</v>
      </c>
      <c r="E5" s="27">
        <v>1482</v>
      </c>
      <c r="F5" s="12">
        <f t="shared" si="0"/>
        <v>1630.2</v>
      </c>
      <c r="G5" s="88">
        <v>20680</v>
      </c>
      <c r="H5" s="105">
        <f t="shared" si="1"/>
        <v>30647760</v>
      </c>
      <c r="I5" s="106">
        <f t="shared" si="2"/>
        <v>33099581</v>
      </c>
      <c r="J5" s="107">
        <f t="shared" si="3"/>
        <v>82500</v>
      </c>
      <c r="K5" s="108">
        <f t="shared" si="4"/>
        <v>4564560</v>
      </c>
      <c r="L5" s="100" t="s">
        <v>61</v>
      </c>
    </row>
    <row r="6" spans="1:12" x14ac:dyDescent="0.3">
      <c r="A6" s="14">
        <v>5</v>
      </c>
      <c r="B6" s="12">
        <v>302</v>
      </c>
      <c r="C6" s="26">
        <v>3</v>
      </c>
      <c r="D6" s="29" t="s">
        <v>45</v>
      </c>
      <c r="E6" s="27">
        <v>1482</v>
      </c>
      <c r="F6" s="12">
        <f t="shared" si="0"/>
        <v>1630.2</v>
      </c>
      <c r="G6" s="88">
        <v>20760</v>
      </c>
      <c r="H6" s="105">
        <f t="shared" si="1"/>
        <v>30766320</v>
      </c>
      <c r="I6" s="106">
        <f t="shared" si="2"/>
        <v>33227626</v>
      </c>
      <c r="J6" s="107">
        <f t="shared" si="3"/>
        <v>83000</v>
      </c>
      <c r="K6" s="108">
        <f t="shared" si="4"/>
        <v>4564560</v>
      </c>
      <c r="L6" s="100" t="s">
        <v>61</v>
      </c>
    </row>
    <row r="7" spans="1:12" x14ac:dyDescent="0.3">
      <c r="A7" s="14">
        <v>6</v>
      </c>
      <c r="B7" s="12">
        <v>901</v>
      </c>
      <c r="C7" s="26">
        <v>9</v>
      </c>
      <c r="D7" s="29" t="s">
        <v>14</v>
      </c>
      <c r="E7" s="27">
        <v>1042</v>
      </c>
      <c r="F7" s="12">
        <f t="shared" si="0"/>
        <v>1146.2</v>
      </c>
      <c r="G7" s="88">
        <v>21240</v>
      </c>
      <c r="H7" s="105">
        <f t="shared" si="1"/>
        <v>22132080</v>
      </c>
      <c r="I7" s="106">
        <f t="shared" si="2"/>
        <v>23902646</v>
      </c>
      <c r="J7" s="107">
        <f t="shared" si="3"/>
        <v>60000</v>
      </c>
      <c r="K7" s="108">
        <f t="shared" si="4"/>
        <v>3209360</v>
      </c>
      <c r="L7" s="100" t="s">
        <v>61</v>
      </c>
    </row>
    <row r="8" spans="1:12" x14ac:dyDescent="0.3">
      <c r="A8" s="79" t="s">
        <v>3</v>
      </c>
      <c r="B8" s="79"/>
      <c r="C8" s="79"/>
      <c r="D8" s="79"/>
      <c r="E8" s="61">
        <f>SUM(E2:E7)</f>
        <v>7342</v>
      </c>
      <c r="F8" s="61">
        <f>SUM(F2:F7)</f>
        <v>8076.2</v>
      </c>
      <c r="G8" s="61"/>
      <c r="H8" s="111">
        <f>SUM(H2:H7)</f>
        <v>152351120</v>
      </c>
      <c r="I8" s="111">
        <f>SUM(I2:I7)</f>
        <v>164539210</v>
      </c>
      <c r="J8" s="107"/>
      <c r="K8" s="109">
        <f>SUM(K2:K7)</f>
        <v>22613360</v>
      </c>
      <c r="L8" s="110"/>
    </row>
    <row r="9" spans="1:12" x14ac:dyDescent="0.3">
      <c r="A9" s="15"/>
      <c r="B9" s="15"/>
      <c r="C9" s="15"/>
      <c r="D9" s="30"/>
      <c r="E9" s="5"/>
      <c r="F9" s="22"/>
      <c r="G9" s="112"/>
      <c r="H9" s="101"/>
      <c r="I9" s="101"/>
      <c r="J9" s="102"/>
      <c r="K9" s="103"/>
    </row>
    <row r="10" spans="1:12" x14ac:dyDescent="0.3">
      <c r="D10" s="31"/>
    </row>
    <row r="11" spans="1:12" x14ac:dyDescent="0.3">
      <c r="D11" s="31"/>
    </row>
    <row r="12" spans="1:12" x14ac:dyDescent="0.3">
      <c r="D12" s="31"/>
    </row>
    <row r="13" spans="1:12" x14ac:dyDescent="0.3">
      <c r="D13" s="31"/>
    </row>
    <row r="14" spans="1:12" x14ac:dyDescent="0.3">
      <c r="D14" s="31"/>
    </row>
    <row r="15" spans="1:12" x14ac:dyDescent="0.3">
      <c r="D15" s="31"/>
    </row>
    <row r="16" spans="1:12" x14ac:dyDescent="0.3">
      <c r="D16" s="31"/>
    </row>
    <row r="17" spans="1:12" x14ac:dyDescent="0.3">
      <c r="D17" s="31"/>
    </row>
    <row r="18" spans="1:12" x14ac:dyDescent="0.3">
      <c r="D18" s="31"/>
    </row>
    <row r="19" spans="1:12" x14ac:dyDescent="0.3">
      <c r="D19" s="31"/>
    </row>
    <row r="20" spans="1:12" x14ac:dyDescent="0.3">
      <c r="D20" s="31"/>
    </row>
    <row r="21" spans="1:12" x14ac:dyDescent="0.3">
      <c r="D21" s="31"/>
    </row>
    <row r="22" spans="1:12" s="21" customFormat="1" ht="13.5" x14ac:dyDescent="0.25">
      <c r="A22" s="25"/>
      <c r="B22" s="19"/>
      <c r="C22" s="19"/>
      <c r="D22" s="31"/>
      <c r="F22" s="58"/>
      <c r="G22" s="104"/>
      <c r="H22" s="104"/>
      <c r="I22" s="104"/>
      <c r="J22" s="104"/>
      <c r="K22" s="104"/>
      <c r="L22" s="113"/>
    </row>
    <row r="23" spans="1:12" s="21" customFormat="1" ht="13.5" x14ac:dyDescent="0.25">
      <c r="A23" s="25"/>
      <c r="B23" s="19"/>
      <c r="C23" s="19"/>
      <c r="D23" s="31"/>
      <c r="F23" s="58"/>
      <c r="G23" s="104"/>
      <c r="H23" s="104"/>
      <c r="I23" s="104"/>
      <c r="J23" s="104"/>
      <c r="K23" s="104"/>
      <c r="L23" s="113"/>
    </row>
    <row r="24" spans="1:12" s="21" customFormat="1" ht="13.5" x14ac:dyDescent="0.25">
      <c r="A24" s="25"/>
      <c r="B24" s="19"/>
      <c r="C24" s="19"/>
      <c r="D24" s="32"/>
      <c r="F24" s="58"/>
      <c r="G24" s="104"/>
      <c r="H24" s="104"/>
      <c r="I24" s="104"/>
      <c r="J24" s="104"/>
      <c r="K24" s="104"/>
      <c r="L24" s="113"/>
    </row>
  </sheetData>
  <mergeCells count="1">
    <mergeCell ref="A8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7D24-F2DB-4F04-AB1A-B68DBBF0AE37}">
  <dimension ref="A1:L32"/>
  <sheetViews>
    <sheetView zoomScale="160" zoomScaleNormal="160" workbookViewId="0">
      <selection activeCell="E16" sqref="E16:F16"/>
    </sheetView>
  </sheetViews>
  <sheetFormatPr defaultRowHeight="16.5" x14ac:dyDescent="0.3"/>
  <cols>
    <col min="1" max="1" width="3.5703125" style="25" customWidth="1"/>
    <col min="2" max="3" width="5" style="19" customWidth="1"/>
    <col min="4" max="4" width="5.7109375" style="11" customWidth="1"/>
    <col min="5" max="5" width="8" style="21" customWidth="1"/>
    <col min="6" max="6" width="6.5703125" style="58" customWidth="1"/>
    <col min="7" max="7" width="7.5703125" style="104" customWidth="1"/>
    <col min="8" max="8" width="12.85546875" style="104" customWidth="1"/>
    <col min="9" max="9" width="14.28515625" style="104" customWidth="1"/>
    <col min="10" max="10" width="9.28515625" style="104" customWidth="1"/>
    <col min="11" max="11" width="9" style="104" customWidth="1"/>
    <col min="12" max="16384" width="9.140625" style="54"/>
  </cols>
  <sheetData>
    <row r="1" spans="1:12" s="70" customFormat="1" ht="63.75" customHeight="1" x14ac:dyDescent="0.25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14">
        <v>1</v>
      </c>
      <c r="B2" s="12">
        <v>301</v>
      </c>
      <c r="C2" s="26">
        <v>3</v>
      </c>
      <c r="D2" s="29" t="s">
        <v>14</v>
      </c>
      <c r="E2" s="27">
        <v>1042</v>
      </c>
      <c r="F2" s="12">
        <f t="shared" ref="F2:F15" si="0">E2*1.1</f>
        <v>1146.2</v>
      </c>
      <c r="G2" s="88" t="e">
        <f>#REF!+80</f>
        <v>#REF!</v>
      </c>
      <c r="H2" s="105">
        <v>0</v>
      </c>
      <c r="I2" s="106">
        <f t="shared" ref="I2:I15" si="1">ROUND(H2*1.08,0)</f>
        <v>0</v>
      </c>
      <c r="J2" s="107">
        <f t="shared" ref="J2:J15" si="2">MROUND((I2*0.03/12),500)</f>
        <v>0</v>
      </c>
      <c r="K2" s="108">
        <f t="shared" ref="K2:K15" si="3">F2*2800</f>
        <v>3209360</v>
      </c>
      <c r="L2" s="100" t="s">
        <v>62</v>
      </c>
    </row>
    <row r="3" spans="1:12" x14ac:dyDescent="0.3">
      <c r="A3" s="14">
        <v>2</v>
      </c>
      <c r="B3" s="12">
        <v>401</v>
      </c>
      <c r="C3" s="26">
        <v>4</v>
      </c>
      <c r="D3" s="29" t="s">
        <v>14</v>
      </c>
      <c r="E3" s="27">
        <v>1042</v>
      </c>
      <c r="F3" s="12">
        <f t="shared" si="0"/>
        <v>1146.2</v>
      </c>
      <c r="G3" s="88" t="e">
        <f>#REF!+80</f>
        <v>#REF!</v>
      </c>
      <c r="H3" s="105">
        <v>0</v>
      </c>
      <c r="I3" s="106">
        <f t="shared" si="1"/>
        <v>0</v>
      </c>
      <c r="J3" s="107">
        <f t="shared" si="2"/>
        <v>0</v>
      </c>
      <c r="K3" s="108">
        <f t="shared" si="3"/>
        <v>3209360</v>
      </c>
      <c r="L3" s="100" t="s">
        <v>62</v>
      </c>
    </row>
    <row r="4" spans="1:12" x14ac:dyDescent="0.3">
      <c r="A4" s="14">
        <v>3</v>
      </c>
      <c r="B4" s="12">
        <v>402</v>
      </c>
      <c r="C4" s="26">
        <v>4</v>
      </c>
      <c r="D4" s="29" t="s">
        <v>45</v>
      </c>
      <c r="E4" s="27">
        <v>1416</v>
      </c>
      <c r="F4" s="12">
        <f t="shared" si="0"/>
        <v>1557.6000000000001</v>
      </c>
      <c r="G4" s="88" t="e">
        <f t="shared" ref="G4:G15" si="4">G3</f>
        <v>#REF!</v>
      </c>
      <c r="H4" s="105">
        <v>0</v>
      </c>
      <c r="I4" s="106">
        <f t="shared" si="1"/>
        <v>0</v>
      </c>
      <c r="J4" s="107">
        <f t="shared" si="2"/>
        <v>0</v>
      </c>
      <c r="K4" s="108">
        <f t="shared" si="3"/>
        <v>4361280</v>
      </c>
      <c r="L4" s="100" t="s">
        <v>62</v>
      </c>
    </row>
    <row r="5" spans="1:12" x14ac:dyDescent="0.3">
      <c r="A5" s="14">
        <v>4</v>
      </c>
      <c r="B5" s="12">
        <v>501</v>
      </c>
      <c r="C5" s="26">
        <v>5</v>
      </c>
      <c r="D5" s="29" t="s">
        <v>14</v>
      </c>
      <c r="E5" s="27">
        <v>1042</v>
      </c>
      <c r="F5" s="12">
        <f t="shared" si="0"/>
        <v>1146.2</v>
      </c>
      <c r="G5" s="88" t="e">
        <f>G4+80</f>
        <v>#REF!</v>
      </c>
      <c r="H5" s="105">
        <v>0</v>
      </c>
      <c r="I5" s="106">
        <f t="shared" si="1"/>
        <v>0</v>
      </c>
      <c r="J5" s="107">
        <f t="shared" si="2"/>
        <v>0</v>
      </c>
      <c r="K5" s="108">
        <f t="shared" si="3"/>
        <v>3209360</v>
      </c>
      <c r="L5" s="100" t="s">
        <v>62</v>
      </c>
    </row>
    <row r="6" spans="1:12" x14ac:dyDescent="0.3">
      <c r="A6" s="14">
        <v>5</v>
      </c>
      <c r="B6" s="12">
        <v>502</v>
      </c>
      <c r="C6" s="26">
        <v>5</v>
      </c>
      <c r="D6" s="29" t="s">
        <v>45</v>
      </c>
      <c r="E6" s="27">
        <v>1644</v>
      </c>
      <c r="F6" s="12">
        <f t="shared" si="0"/>
        <v>1808.4</v>
      </c>
      <c r="G6" s="88" t="e">
        <f t="shared" si="4"/>
        <v>#REF!</v>
      </c>
      <c r="H6" s="105">
        <v>0</v>
      </c>
      <c r="I6" s="106">
        <f t="shared" si="1"/>
        <v>0</v>
      </c>
      <c r="J6" s="107">
        <f t="shared" si="2"/>
        <v>0</v>
      </c>
      <c r="K6" s="108">
        <f t="shared" si="3"/>
        <v>5063520</v>
      </c>
      <c r="L6" s="100" t="s">
        <v>62</v>
      </c>
    </row>
    <row r="7" spans="1:12" x14ac:dyDescent="0.3">
      <c r="A7" s="14">
        <v>6</v>
      </c>
      <c r="B7" s="12">
        <v>601</v>
      </c>
      <c r="C7" s="26">
        <v>6</v>
      </c>
      <c r="D7" s="29" t="s">
        <v>14</v>
      </c>
      <c r="E7" s="27">
        <v>1042</v>
      </c>
      <c r="F7" s="12">
        <f t="shared" si="0"/>
        <v>1146.2</v>
      </c>
      <c r="G7" s="88" t="e">
        <f>G6+80</f>
        <v>#REF!</v>
      </c>
      <c r="H7" s="105">
        <v>0</v>
      </c>
      <c r="I7" s="106">
        <f t="shared" si="1"/>
        <v>0</v>
      </c>
      <c r="J7" s="107">
        <f t="shared" si="2"/>
        <v>0</v>
      </c>
      <c r="K7" s="108">
        <f t="shared" si="3"/>
        <v>3209360</v>
      </c>
      <c r="L7" s="100" t="s">
        <v>62</v>
      </c>
    </row>
    <row r="8" spans="1:12" x14ac:dyDescent="0.3">
      <c r="A8" s="14">
        <v>7</v>
      </c>
      <c r="B8" s="12">
        <v>602</v>
      </c>
      <c r="C8" s="26">
        <v>6</v>
      </c>
      <c r="D8" s="29" t="s">
        <v>45</v>
      </c>
      <c r="E8" s="27">
        <v>1644</v>
      </c>
      <c r="F8" s="12">
        <f t="shared" si="0"/>
        <v>1808.4</v>
      </c>
      <c r="G8" s="88" t="e">
        <f t="shared" si="4"/>
        <v>#REF!</v>
      </c>
      <c r="H8" s="105">
        <v>0</v>
      </c>
      <c r="I8" s="106">
        <f t="shared" si="1"/>
        <v>0</v>
      </c>
      <c r="J8" s="107">
        <f t="shared" si="2"/>
        <v>0</v>
      </c>
      <c r="K8" s="108">
        <f t="shared" si="3"/>
        <v>5063520</v>
      </c>
      <c r="L8" s="100" t="s">
        <v>62</v>
      </c>
    </row>
    <row r="9" spans="1:12" x14ac:dyDescent="0.3">
      <c r="A9" s="14">
        <v>8</v>
      </c>
      <c r="B9" s="12">
        <v>701</v>
      </c>
      <c r="C9" s="26">
        <v>7</v>
      </c>
      <c r="D9" s="29" t="s">
        <v>14</v>
      </c>
      <c r="E9" s="27">
        <v>999</v>
      </c>
      <c r="F9" s="12">
        <f t="shared" si="0"/>
        <v>1098.9000000000001</v>
      </c>
      <c r="G9" s="88" t="e">
        <f>G8+80</f>
        <v>#REF!</v>
      </c>
      <c r="H9" s="105">
        <v>0</v>
      </c>
      <c r="I9" s="106">
        <f t="shared" si="1"/>
        <v>0</v>
      </c>
      <c r="J9" s="107">
        <f t="shared" si="2"/>
        <v>0</v>
      </c>
      <c r="K9" s="108">
        <f t="shared" si="3"/>
        <v>3076920.0000000005</v>
      </c>
      <c r="L9" s="100" t="s">
        <v>62</v>
      </c>
    </row>
    <row r="10" spans="1:12" x14ac:dyDescent="0.3">
      <c r="A10" s="14">
        <v>9</v>
      </c>
      <c r="B10" s="12">
        <v>702</v>
      </c>
      <c r="C10" s="26">
        <v>7</v>
      </c>
      <c r="D10" s="29" t="s">
        <v>45</v>
      </c>
      <c r="E10" s="27">
        <v>1575</v>
      </c>
      <c r="F10" s="12">
        <f t="shared" si="0"/>
        <v>1732.5000000000002</v>
      </c>
      <c r="G10" s="88" t="e">
        <f t="shared" si="4"/>
        <v>#REF!</v>
      </c>
      <c r="H10" s="105">
        <v>0</v>
      </c>
      <c r="I10" s="106">
        <f t="shared" si="1"/>
        <v>0</v>
      </c>
      <c r="J10" s="107">
        <f t="shared" si="2"/>
        <v>0</v>
      </c>
      <c r="K10" s="108">
        <f t="shared" si="3"/>
        <v>4851000.0000000009</v>
      </c>
      <c r="L10" s="100" t="s">
        <v>62</v>
      </c>
    </row>
    <row r="11" spans="1:12" x14ac:dyDescent="0.3">
      <c r="A11" s="14">
        <v>10</v>
      </c>
      <c r="B11" s="12">
        <v>801</v>
      </c>
      <c r="C11" s="26">
        <v>8</v>
      </c>
      <c r="D11" s="29" t="s">
        <v>14</v>
      </c>
      <c r="E11" s="27">
        <v>1042</v>
      </c>
      <c r="F11" s="12">
        <f t="shared" si="0"/>
        <v>1146.2</v>
      </c>
      <c r="G11" s="88" t="e">
        <f>G10+80</f>
        <v>#REF!</v>
      </c>
      <c r="H11" s="105">
        <v>0</v>
      </c>
      <c r="I11" s="106">
        <f t="shared" si="1"/>
        <v>0</v>
      </c>
      <c r="J11" s="107">
        <f t="shared" si="2"/>
        <v>0</v>
      </c>
      <c r="K11" s="108">
        <f t="shared" si="3"/>
        <v>3209360</v>
      </c>
      <c r="L11" s="100" t="s">
        <v>62</v>
      </c>
    </row>
    <row r="12" spans="1:12" x14ac:dyDescent="0.3">
      <c r="A12" s="14">
        <v>11</v>
      </c>
      <c r="B12" s="12">
        <v>802</v>
      </c>
      <c r="C12" s="26">
        <v>8</v>
      </c>
      <c r="D12" s="29" t="s">
        <v>45</v>
      </c>
      <c r="E12" s="27">
        <v>1575</v>
      </c>
      <c r="F12" s="12">
        <f t="shared" si="0"/>
        <v>1732.5000000000002</v>
      </c>
      <c r="G12" s="88" t="e">
        <f t="shared" si="4"/>
        <v>#REF!</v>
      </c>
      <c r="H12" s="105">
        <v>0</v>
      </c>
      <c r="I12" s="106">
        <f t="shared" si="1"/>
        <v>0</v>
      </c>
      <c r="J12" s="107">
        <f t="shared" si="2"/>
        <v>0</v>
      </c>
      <c r="K12" s="108">
        <f t="shared" si="3"/>
        <v>4851000.0000000009</v>
      </c>
      <c r="L12" s="100" t="s">
        <v>62</v>
      </c>
    </row>
    <row r="13" spans="1:12" x14ac:dyDescent="0.3">
      <c r="A13" s="14">
        <v>12</v>
      </c>
      <c r="B13" s="12">
        <v>902</v>
      </c>
      <c r="C13" s="26">
        <v>9</v>
      </c>
      <c r="D13" s="29" t="s">
        <v>45</v>
      </c>
      <c r="E13" s="27">
        <v>1575</v>
      </c>
      <c r="F13" s="12">
        <f t="shared" si="0"/>
        <v>1732.5000000000002</v>
      </c>
      <c r="G13" s="88" t="e">
        <f>#REF!</f>
        <v>#REF!</v>
      </c>
      <c r="H13" s="105">
        <v>0</v>
      </c>
      <c r="I13" s="106">
        <f t="shared" si="1"/>
        <v>0</v>
      </c>
      <c r="J13" s="107">
        <f t="shared" si="2"/>
        <v>0</v>
      </c>
      <c r="K13" s="108">
        <f t="shared" si="3"/>
        <v>4851000.0000000009</v>
      </c>
      <c r="L13" s="100" t="s">
        <v>62</v>
      </c>
    </row>
    <row r="14" spans="1:12" x14ac:dyDescent="0.3">
      <c r="A14" s="14">
        <v>13</v>
      </c>
      <c r="B14" s="12">
        <v>1001</v>
      </c>
      <c r="C14" s="26">
        <v>10</v>
      </c>
      <c r="D14" s="29" t="s">
        <v>14</v>
      </c>
      <c r="E14" s="27">
        <v>1042</v>
      </c>
      <c r="F14" s="12">
        <f t="shared" si="0"/>
        <v>1146.2</v>
      </c>
      <c r="G14" s="88" t="e">
        <f>G13+80</f>
        <v>#REF!</v>
      </c>
      <c r="H14" s="105">
        <v>0</v>
      </c>
      <c r="I14" s="106">
        <f t="shared" si="1"/>
        <v>0</v>
      </c>
      <c r="J14" s="107">
        <f t="shared" si="2"/>
        <v>0</v>
      </c>
      <c r="K14" s="108">
        <f t="shared" si="3"/>
        <v>3209360</v>
      </c>
      <c r="L14" s="100" t="s">
        <v>62</v>
      </c>
    </row>
    <row r="15" spans="1:12" x14ac:dyDescent="0.3">
      <c r="A15" s="14">
        <v>14</v>
      </c>
      <c r="B15" s="12">
        <v>1002</v>
      </c>
      <c r="C15" s="26">
        <v>10</v>
      </c>
      <c r="D15" s="29" t="s">
        <v>14</v>
      </c>
      <c r="E15" s="27">
        <v>1066</v>
      </c>
      <c r="F15" s="12">
        <f t="shared" si="0"/>
        <v>1172.6000000000001</v>
      </c>
      <c r="G15" s="88" t="e">
        <f t="shared" si="4"/>
        <v>#REF!</v>
      </c>
      <c r="H15" s="105">
        <v>0</v>
      </c>
      <c r="I15" s="106">
        <f t="shared" si="1"/>
        <v>0</v>
      </c>
      <c r="J15" s="107">
        <f t="shared" si="2"/>
        <v>0</v>
      </c>
      <c r="K15" s="108">
        <f t="shared" si="3"/>
        <v>3283280.0000000005</v>
      </c>
      <c r="L15" s="100" t="s">
        <v>62</v>
      </c>
    </row>
    <row r="16" spans="1:12" x14ac:dyDescent="0.3">
      <c r="A16" s="79" t="s">
        <v>3</v>
      </c>
      <c r="B16" s="79"/>
      <c r="C16" s="79"/>
      <c r="D16" s="79"/>
      <c r="E16" s="61">
        <f>SUM(E2:E15)</f>
        <v>17746</v>
      </c>
      <c r="F16" s="61">
        <f>SUM(F2:F15)</f>
        <v>19520.600000000002</v>
      </c>
      <c r="G16" s="61"/>
      <c r="H16" s="111">
        <f>SUM(H2:H15)</f>
        <v>0</v>
      </c>
      <c r="I16" s="111">
        <f>SUM(I2:I15)</f>
        <v>0</v>
      </c>
      <c r="J16" s="107"/>
      <c r="K16" s="109">
        <f>SUM(K2:K15)</f>
        <v>54657680</v>
      </c>
      <c r="L16" s="110"/>
    </row>
    <row r="17" spans="1:12" x14ac:dyDescent="0.3">
      <c r="A17" s="15"/>
      <c r="B17" s="15"/>
      <c r="C17" s="15"/>
      <c r="D17" s="30"/>
      <c r="E17" s="5"/>
      <c r="F17" s="22"/>
      <c r="G17" s="112"/>
      <c r="H17" s="101"/>
      <c r="I17" s="101"/>
      <c r="J17" s="102"/>
      <c r="K17" s="103"/>
    </row>
    <row r="18" spans="1:12" x14ac:dyDescent="0.3">
      <c r="D18" s="31"/>
    </row>
    <row r="19" spans="1:12" x14ac:dyDescent="0.3">
      <c r="D19" s="31"/>
    </row>
    <row r="20" spans="1:12" x14ac:dyDescent="0.3">
      <c r="D20" s="31"/>
    </row>
    <row r="21" spans="1:12" x14ac:dyDescent="0.3">
      <c r="D21" s="31"/>
    </row>
    <row r="22" spans="1:12" x14ac:dyDescent="0.3">
      <c r="D22" s="31"/>
    </row>
    <row r="23" spans="1:12" x14ac:dyDescent="0.3">
      <c r="D23" s="31"/>
    </row>
    <row r="24" spans="1:12" x14ac:dyDescent="0.3">
      <c r="D24" s="31"/>
    </row>
    <row r="25" spans="1:12" x14ac:dyDescent="0.3">
      <c r="D25" s="31"/>
    </row>
    <row r="26" spans="1:12" x14ac:dyDescent="0.3">
      <c r="D26" s="31"/>
    </row>
    <row r="27" spans="1:12" x14ac:dyDescent="0.3">
      <c r="D27" s="31"/>
    </row>
    <row r="28" spans="1:12" x14ac:dyDescent="0.3">
      <c r="D28" s="31"/>
    </row>
    <row r="29" spans="1:12" x14ac:dyDescent="0.3">
      <c r="D29" s="31"/>
    </row>
    <row r="30" spans="1:12" s="21" customFormat="1" ht="13.5" x14ac:dyDescent="0.25">
      <c r="A30" s="25"/>
      <c r="B30" s="19"/>
      <c r="C30" s="19"/>
      <c r="D30" s="31"/>
      <c r="F30" s="58"/>
      <c r="G30" s="104"/>
      <c r="H30" s="104"/>
      <c r="I30" s="104"/>
      <c r="J30" s="104"/>
      <c r="K30" s="104"/>
      <c r="L30" s="113"/>
    </row>
    <row r="31" spans="1:12" s="21" customFormat="1" ht="13.5" x14ac:dyDescent="0.25">
      <c r="A31" s="25"/>
      <c r="B31" s="19"/>
      <c r="C31" s="19"/>
      <c r="D31" s="31"/>
      <c r="F31" s="58"/>
      <c r="G31" s="104"/>
      <c r="H31" s="104"/>
      <c r="I31" s="104"/>
      <c r="J31" s="104"/>
      <c r="K31" s="104"/>
      <c r="L31" s="113"/>
    </row>
    <row r="32" spans="1:12" s="21" customFormat="1" ht="13.5" x14ac:dyDescent="0.25">
      <c r="A32" s="25"/>
      <c r="B32" s="19"/>
      <c r="C32" s="19"/>
      <c r="D32" s="32"/>
      <c r="F32" s="58"/>
      <c r="G32" s="104"/>
      <c r="H32" s="104"/>
      <c r="I32" s="104"/>
      <c r="J32" s="104"/>
      <c r="K32" s="104"/>
      <c r="L32" s="113"/>
    </row>
  </sheetData>
  <mergeCells count="1">
    <mergeCell ref="A16:D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tabSelected="1" topLeftCell="C8" zoomScale="160" zoomScaleNormal="160" workbookViewId="0">
      <selection activeCell="J22" sqref="J22"/>
    </sheetView>
  </sheetViews>
  <sheetFormatPr defaultRowHeight="15" x14ac:dyDescent="0.25"/>
  <cols>
    <col min="1" max="1" width="9.140625" style="17"/>
    <col min="2" max="2" width="19.7109375" style="17" customWidth="1"/>
    <col min="3" max="3" width="13.140625" style="17" customWidth="1"/>
    <col min="4" max="4" width="10.42578125" style="17" customWidth="1"/>
    <col min="5" max="5" width="11.5703125" style="1" bestFit="1" customWidth="1"/>
    <col min="6" max="6" width="11.5703125" style="17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33" t="s">
        <v>68</v>
      </c>
      <c r="B1" s="33" t="s">
        <v>12</v>
      </c>
      <c r="C1" s="33" t="s">
        <v>77</v>
      </c>
      <c r="D1" s="33" t="s">
        <v>4</v>
      </c>
      <c r="E1" s="33" t="s">
        <v>5</v>
      </c>
      <c r="F1" s="33" t="s">
        <v>6</v>
      </c>
      <c r="G1" s="116" t="s">
        <v>7</v>
      </c>
      <c r="H1" s="116" t="s">
        <v>8</v>
      </c>
      <c r="I1"/>
      <c r="J1"/>
      <c r="L1" s="1"/>
      <c r="M1" s="1"/>
    </row>
    <row r="2" spans="1:13" ht="48" customHeight="1" x14ac:dyDescent="0.25">
      <c r="A2" s="146" t="s">
        <v>19</v>
      </c>
      <c r="B2" s="34" t="s">
        <v>61</v>
      </c>
      <c r="C2" s="35" t="s">
        <v>64</v>
      </c>
      <c r="D2" s="125">
        <v>16</v>
      </c>
      <c r="E2" s="129">
        <v>13137</v>
      </c>
      <c r="F2" s="130">
        <v>14451</v>
      </c>
      <c r="G2" s="127">
        <f>'A-Wing (Sale)'!H18</f>
        <v>275441080</v>
      </c>
      <c r="H2" s="128">
        <f>'A-Wing (Sale)'!I18</f>
        <v>297476367</v>
      </c>
      <c r="I2" s="8"/>
      <c r="J2" s="9"/>
      <c r="K2" s="10"/>
      <c r="L2" s="4"/>
      <c r="M2" s="1"/>
    </row>
    <row r="3" spans="1:13" ht="34.5" customHeight="1" x14ac:dyDescent="0.25">
      <c r="A3" s="147"/>
      <c r="B3" s="34" t="s">
        <v>62</v>
      </c>
      <c r="C3" s="35" t="s">
        <v>65</v>
      </c>
      <c r="D3" s="125">
        <f>9+3</f>
        <v>12</v>
      </c>
      <c r="E3" s="129">
        <v>10166</v>
      </c>
      <c r="F3" s="130">
        <v>11183</v>
      </c>
      <c r="G3" s="127">
        <v>0</v>
      </c>
      <c r="H3" s="128">
        <v>0</v>
      </c>
      <c r="I3" s="8"/>
      <c r="J3" s="9"/>
      <c r="K3" s="10"/>
      <c r="L3" s="4"/>
      <c r="M3" s="1"/>
    </row>
    <row r="4" spans="1:13" ht="16.5" customHeight="1" x14ac:dyDescent="0.25">
      <c r="A4" s="117" t="s">
        <v>66</v>
      </c>
      <c r="B4" s="118"/>
      <c r="C4" s="119"/>
      <c r="D4" s="120">
        <f>SUM(D2:D3)</f>
        <v>28</v>
      </c>
      <c r="E4" s="121">
        <f t="shared" ref="E4:H4" si="0">SUM(E2:E3)</f>
        <v>23303</v>
      </c>
      <c r="F4" s="122">
        <f t="shared" si="0"/>
        <v>25634</v>
      </c>
      <c r="G4" s="123">
        <f t="shared" si="0"/>
        <v>275441080</v>
      </c>
      <c r="H4" s="124">
        <f t="shared" si="0"/>
        <v>297476367</v>
      </c>
      <c r="I4" s="8"/>
      <c r="J4" s="9"/>
      <c r="K4" s="10"/>
      <c r="L4" s="4"/>
      <c r="M4" s="1"/>
    </row>
    <row r="5" spans="1:13" ht="16.5" customHeight="1" x14ac:dyDescent="0.25">
      <c r="A5" s="117"/>
      <c r="B5" s="118"/>
      <c r="C5" s="118"/>
      <c r="D5" s="118"/>
      <c r="E5" s="118"/>
      <c r="F5" s="118"/>
      <c r="G5" s="118"/>
      <c r="H5" s="119"/>
      <c r="I5" s="8"/>
      <c r="J5" s="9"/>
      <c r="K5" s="10"/>
      <c r="L5" s="4"/>
      <c r="M5" s="1"/>
    </row>
    <row r="6" spans="1:13" ht="27.75" customHeight="1" x14ac:dyDescent="0.25">
      <c r="A6" s="148" t="s">
        <v>20</v>
      </c>
      <c r="B6" s="34" t="s">
        <v>61</v>
      </c>
      <c r="C6" s="115" t="s">
        <v>67</v>
      </c>
      <c r="D6" s="125">
        <v>6</v>
      </c>
      <c r="E6" s="126">
        <v>7206</v>
      </c>
      <c r="F6" s="126">
        <v>7927</v>
      </c>
      <c r="G6" s="127">
        <f>'B-Wing (Sale)'!H8</f>
        <v>149884800</v>
      </c>
      <c r="H6" s="127">
        <f>'B-Wing (Sale)'!I8</f>
        <v>161875583</v>
      </c>
      <c r="I6" s="8"/>
      <c r="J6" s="9"/>
      <c r="K6" s="10"/>
      <c r="L6" s="4"/>
      <c r="M6" s="1"/>
    </row>
    <row r="7" spans="1:13" ht="22.5" customHeight="1" x14ac:dyDescent="0.25">
      <c r="A7" s="148"/>
      <c r="B7" s="34" t="s">
        <v>62</v>
      </c>
      <c r="C7" s="115" t="s">
        <v>70</v>
      </c>
      <c r="D7" s="125">
        <v>13</v>
      </c>
      <c r="E7" s="126">
        <v>15540</v>
      </c>
      <c r="F7" s="126">
        <v>17094</v>
      </c>
      <c r="G7" s="127">
        <v>0</v>
      </c>
      <c r="H7" s="127">
        <v>0</v>
      </c>
      <c r="I7" s="8"/>
      <c r="J7" s="9"/>
      <c r="K7" s="10"/>
      <c r="L7" s="4"/>
      <c r="M7" s="1"/>
    </row>
    <row r="8" spans="1:13" ht="21.75" customHeight="1" x14ac:dyDescent="0.25">
      <c r="A8" s="135" t="s">
        <v>69</v>
      </c>
      <c r="B8" s="135"/>
      <c r="C8" s="135"/>
      <c r="D8" s="120">
        <f t="shared" ref="D8:H8" si="1">SUM(D6:D7)</f>
        <v>19</v>
      </c>
      <c r="E8" s="136">
        <f t="shared" si="1"/>
        <v>22746</v>
      </c>
      <c r="F8" s="136">
        <f t="shared" si="1"/>
        <v>25021</v>
      </c>
      <c r="G8" s="123">
        <f t="shared" si="1"/>
        <v>149884800</v>
      </c>
      <c r="H8" s="123">
        <f t="shared" si="1"/>
        <v>161875583</v>
      </c>
      <c r="I8" s="8"/>
      <c r="J8" s="9"/>
      <c r="K8" s="10"/>
      <c r="L8" s="4"/>
      <c r="M8" s="1"/>
    </row>
    <row r="9" spans="1:13" ht="21.75" customHeight="1" x14ac:dyDescent="0.25">
      <c r="A9" s="131"/>
      <c r="B9" s="131"/>
      <c r="C9" s="131"/>
      <c r="D9" s="132"/>
      <c r="E9" s="133"/>
      <c r="F9" s="133"/>
      <c r="G9" s="134"/>
      <c r="H9" s="134"/>
      <c r="I9" s="8"/>
      <c r="J9" s="9"/>
      <c r="K9" s="10"/>
      <c r="L9" s="4"/>
      <c r="M9" s="1"/>
    </row>
    <row r="10" spans="1:13" ht="18.75" customHeight="1" x14ac:dyDescent="0.25">
      <c r="A10" s="138" t="s">
        <v>21</v>
      </c>
      <c r="B10" s="48" t="s">
        <v>61</v>
      </c>
      <c r="C10" s="137" t="s">
        <v>72</v>
      </c>
      <c r="D10" s="139">
        <v>15</v>
      </c>
      <c r="E10" s="140">
        <v>10266</v>
      </c>
      <c r="F10" s="140">
        <v>11293</v>
      </c>
      <c r="G10" s="127">
        <f>'C-Wing (Sale)'!H17</f>
        <v>216430880</v>
      </c>
      <c r="H10" s="127">
        <f>'C-Wing (Sale)'!I17</f>
        <v>233745351</v>
      </c>
      <c r="I10" s="8"/>
      <c r="J10" s="9"/>
      <c r="K10" s="10"/>
      <c r="L10" s="4"/>
      <c r="M10" s="1"/>
    </row>
    <row r="11" spans="1:13" ht="33" customHeight="1" x14ac:dyDescent="0.25">
      <c r="A11" s="138"/>
      <c r="B11" s="48" t="s">
        <v>62</v>
      </c>
      <c r="C11" s="137" t="s">
        <v>73</v>
      </c>
      <c r="D11" s="139">
        <v>23</v>
      </c>
      <c r="E11" s="140">
        <v>15152</v>
      </c>
      <c r="F11" s="140">
        <v>16667</v>
      </c>
      <c r="G11" s="127">
        <v>0</v>
      </c>
      <c r="H11" s="127">
        <v>0</v>
      </c>
      <c r="I11" s="8"/>
      <c r="J11" s="9"/>
      <c r="K11" s="10"/>
      <c r="L11" s="4"/>
      <c r="M11" s="1"/>
    </row>
    <row r="12" spans="1:13" ht="19.5" customHeight="1" x14ac:dyDescent="0.25">
      <c r="A12" s="138" t="s">
        <v>71</v>
      </c>
      <c r="B12" s="138"/>
      <c r="C12" s="138"/>
      <c r="D12" s="150">
        <f t="shared" ref="D12:H12" si="2">SUM(D10:D11)</f>
        <v>38</v>
      </c>
      <c r="E12" s="151">
        <f t="shared" si="2"/>
        <v>25418</v>
      </c>
      <c r="F12" s="151">
        <f t="shared" si="2"/>
        <v>27960</v>
      </c>
      <c r="G12" s="123">
        <f t="shared" si="2"/>
        <v>216430880</v>
      </c>
      <c r="H12" s="123">
        <f t="shared" si="2"/>
        <v>233745351</v>
      </c>
      <c r="I12" s="8"/>
      <c r="J12" s="9"/>
      <c r="K12" s="10"/>
      <c r="L12" s="4"/>
      <c r="M12" s="1"/>
    </row>
    <row r="13" spans="1:13" ht="15" customHeight="1" x14ac:dyDescent="0.25">
      <c r="A13" s="141"/>
      <c r="B13" s="142"/>
      <c r="C13" s="143"/>
      <c r="D13" s="144"/>
      <c r="E13" s="145"/>
      <c r="F13" s="145"/>
      <c r="G13" s="114"/>
      <c r="H13" s="114"/>
      <c r="I13" s="8"/>
      <c r="J13" s="9"/>
      <c r="K13" s="10"/>
      <c r="L13" s="4"/>
      <c r="M13" s="1"/>
    </row>
    <row r="14" spans="1:13" ht="31.5" customHeight="1" x14ac:dyDescent="0.25">
      <c r="A14" s="138" t="s">
        <v>55</v>
      </c>
      <c r="B14" s="48" t="s">
        <v>61</v>
      </c>
      <c r="C14" s="137" t="s">
        <v>76</v>
      </c>
      <c r="D14" s="139">
        <v>6</v>
      </c>
      <c r="E14" s="149">
        <v>7342</v>
      </c>
      <c r="F14" s="149">
        <v>8076</v>
      </c>
      <c r="G14" s="127">
        <f>'D - Wing (Sale)'!H8</f>
        <v>152351120</v>
      </c>
      <c r="H14" s="127">
        <f>'D - Wing (Sale)'!I8</f>
        <v>164539210</v>
      </c>
      <c r="I14" s="8"/>
      <c r="J14" s="9"/>
      <c r="K14" s="10"/>
      <c r="L14" s="4"/>
      <c r="M14" s="1"/>
    </row>
    <row r="15" spans="1:13" ht="34.5" customHeight="1" x14ac:dyDescent="0.25">
      <c r="A15" s="138"/>
      <c r="B15" s="48" t="s">
        <v>62</v>
      </c>
      <c r="C15" s="137" t="s">
        <v>75</v>
      </c>
      <c r="D15" s="139">
        <f>8+6</f>
        <v>14</v>
      </c>
      <c r="E15" s="149">
        <v>17746</v>
      </c>
      <c r="F15" s="149">
        <v>19521</v>
      </c>
      <c r="G15" s="127">
        <v>0</v>
      </c>
      <c r="H15" s="127"/>
      <c r="I15" s="8">
        <v>0</v>
      </c>
      <c r="J15" s="9"/>
      <c r="K15" s="10"/>
      <c r="L15" s="4"/>
      <c r="M15" s="1"/>
    </row>
    <row r="16" spans="1:13" ht="17.25" customHeight="1" x14ac:dyDescent="0.25">
      <c r="A16" s="138" t="s">
        <v>74</v>
      </c>
      <c r="B16" s="138"/>
      <c r="C16" s="138"/>
      <c r="D16" s="150">
        <f>SUM(D14:D15)</f>
        <v>20</v>
      </c>
      <c r="E16" s="151">
        <f t="shared" ref="E16:H16" si="3">SUM(E14:E15)</f>
        <v>25088</v>
      </c>
      <c r="F16" s="151">
        <f t="shared" si="3"/>
        <v>27597</v>
      </c>
      <c r="G16" s="152">
        <f t="shared" si="3"/>
        <v>152351120</v>
      </c>
      <c r="H16" s="153">
        <f t="shared" si="3"/>
        <v>164539210</v>
      </c>
      <c r="K16" s="1"/>
      <c r="L16" s="1"/>
      <c r="M16" s="1"/>
    </row>
    <row r="17" spans="1:13" x14ac:dyDescent="0.25">
      <c r="J17" s="3"/>
      <c r="K17" s="1"/>
      <c r="L17" s="1"/>
      <c r="M17" s="1"/>
    </row>
    <row r="18" spans="1:13" ht="15.75" x14ac:dyDescent="0.25">
      <c r="A18" s="157" t="s">
        <v>78</v>
      </c>
      <c r="B18" s="157"/>
      <c r="C18" s="157"/>
      <c r="D18" s="154">
        <f>D4+D8+D12+D16</f>
        <v>105</v>
      </c>
      <c r="E18" s="155">
        <f>E4+E8+E12+E16</f>
        <v>96555</v>
      </c>
      <c r="F18" s="155">
        <f>F4+F8+F12+F16</f>
        <v>106212</v>
      </c>
      <c r="G18" s="156">
        <f>G4+G8+G12+G16</f>
        <v>794107880</v>
      </c>
      <c r="H18" s="156">
        <f>H4+H8+H12+H16</f>
        <v>857636511</v>
      </c>
      <c r="J18" s="2"/>
      <c r="K18" s="1"/>
      <c r="L18" s="1"/>
    </row>
    <row r="19" spans="1:13" x14ac:dyDescent="0.25">
      <c r="K19" s="1"/>
      <c r="L19" s="1"/>
    </row>
    <row r="20" spans="1:13" x14ac:dyDescent="0.25">
      <c r="K20" s="1"/>
      <c r="L20" s="1"/>
    </row>
    <row r="21" spans="1:13" x14ac:dyDescent="0.25">
      <c r="J21" s="158">
        <f>F18*2800</f>
        <v>297393600</v>
      </c>
      <c r="K21" s="1"/>
      <c r="L21" s="1"/>
    </row>
    <row r="22" spans="1:13" x14ac:dyDescent="0.25">
      <c r="J22" s="159">
        <f>J21*45%</f>
        <v>133827120</v>
      </c>
      <c r="K22" s="1"/>
      <c r="L22" s="1"/>
    </row>
    <row r="23" spans="1:13" x14ac:dyDescent="0.25">
      <c r="K23" s="1"/>
      <c r="L23" s="1"/>
    </row>
    <row r="24" spans="1:13" x14ac:dyDescent="0.25">
      <c r="K24" s="1"/>
      <c r="L24" s="1"/>
    </row>
    <row r="25" spans="1:13" x14ac:dyDescent="0.25">
      <c r="K25" s="1"/>
      <c r="L25" s="1"/>
    </row>
    <row r="31" spans="1:13" x14ac:dyDescent="0.25">
      <c r="F31" s="17" t="s">
        <v>19</v>
      </c>
      <c r="G31" s="1">
        <v>12</v>
      </c>
    </row>
    <row r="32" spans="1:13" x14ac:dyDescent="0.25">
      <c r="F32" s="17" t="s">
        <v>20</v>
      </c>
      <c r="G32" s="1">
        <v>13</v>
      </c>
    </row>
    <row r="33" spans="6:7" x14ac:dyDescent="0.25">
      <c r="F33" s="17" t="s">
        <v>21</v>
      </c>
      <c r="G33" s="1">
        <v>23</v>
      </c>
    </row>
    <row r="34" spans="6:7" x14ac:dyDescent="0.25">
      <c r="F34" s="17" t="s">
        <v>55</v>
      </c>
      <c r="G34" s="1">
        <v>14</v>
      </c>
    </row>
    <row r="35" spans="6:7" x14ac:dyDescent="0.25">
      <c r="G35" s="1">
        <f>SUM(G31:G34)</f>
        <v>62</v>
      </c>
    </row>
  </sheetData>
  <mergeCells count="10">
    <mergeCell ref="A10:A11"/>
    <mergeCell ref="A12:C12"/>
    <mergeCell ref="A14:A15"/>
    <mergeCell ref="A16:C16"/>
    <mergeCell ref="A18:C18"/>
    <mergeCell ref="A2:A3"/>
    <mergeCell ref="A4:C4"/>
    <mergeCell ref="A5:H5"/>
    <mergeCell ref="A6:A7"/>
    <mergeCell ref="A8:C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59"/>
  <sheetViews>
    <sheetView topLeftCell="A13" zoomScale="130" zoomScaleNormal="130" workbookViewId="0">
      <selection activeCell="D24" sqref="D24:I24"/>
    </sheetView>
  </sheetViews>
  <sheetFormatPr defaultRowHeight="15" x14ac:dyDescent="0.25"/>
  <cols>
    <col min="6" max="6" width="9.5703125" bestFit="1" customWidth="1"/>
  </cols>
  <sheetData>
    <row r="1" spans="2:31" ht="15.75" thickBot="1" x14ac:dyDescent="0.3"/>
    <row r="2" spans="2:31" ht="75.75" thickBot="1" x14ac:dyDescent="0.3">
      <c r="B2" s="36"/>
      <c r="C2" s="45"/>
      <c r="D2" s="45" t="s">
        <v>22</v>
      </c>
      <c r="E2" s="45" t="s">
        <v>23</v>
      </c>
      <c r="F2" s="45"/>
      <c r="G2" s="45" t="s">
        <v>24</v>
      </c>
      <c r="H2" s="45" t="s">
        <v>25</v>
      </c>
      <c r="I2" s="46"/>
      <c r="X2" s="38"/>
      <c r="Y2" s="38"/>
      <c r="Z2" s="38"/>
      <c r="AA2" s="37"/>
      <c r="AB2" s="38"/>
    </row>
    <row r="3" spans="2:31" ht="17.25" thickBot="1" x14ac:dyDescent="0.3">
      <c r="C3" s="47">
        <v>1</v>
      </c>
      <c r="D3" s="47" t="s">
        <v>13</v>
      </c>
      <c r="E3" s="47">
        <v>60.32</v>
      </c>
      <c r="F3" s="72">
        <f>E3*10.764</f>
        <v>649.28447999999992</v>
      </c>
      <c r="G3" s="47">
        <v>7</v>
      </c>
      <c r="H3" s="47">
        <v>0</v>
      </c>
      <c r="I3" s="46"/>
      <c r="J3" s="76"/>
      <c r="X3" s="38"/>
      <c r="Y3" s="38"/>
      <c r="Z3" s="38"/>
      <c r="AA3" s="37"/>
      <c r="AB3" s="38"/>
    </row>
    <row r="4" spans="2:31" ht="30.75" thickBot="1" x14ac:dyDescent="0.3">
      <c r="C4" s="47">
        <v>1</v>
      </c>
      <c r="D4" s="47" t="s">
        <v>26</v>
      </c>
      <c r="E4" s="47">
        <v>152.72</v>
      </c>
      <c r="F4" s="72">
        <f t="shared" ref="F4:F25" si="0">E4*10.764</f>
        <v>1643.87808</v>
      </c>
      <c r="G4" s="47">
        <v>3</v>
      </c>
      <c r="H4" s="47">
        <v>3</v>
      </c>
      <c r="I4" s="47">
        <v>3</v>
      </c>
      <c r="X4" s="38"/>
      <c r="Y4" s="38"/>
      <c r="Z4" s="38"/>
      <c r="AA4" s="37"/>
      <c r="AB4" s="38"/>
    </row>
    <row r="5" spans="2:31" ht="17.25" thickBot="1" x14ac:dyDescent="0.3">
      <c r="C5" s="47">
        <v>1</v>
      </c>
      <c r="D5" s="47" t="s">
        <v>27</v>
      </c>
      <c r="E5" s="47">
        <v>137.66</v>
      </c>
      <c r="F5" s="72">
        <f t="shared" si="0"/>
        <v>1481.7722399999998</v>
      </c>
      <c r="G5" s="47">
        <v>3</v>
      </c>
      <c r="H5" s="47">
        <v>0</v>
      </c>
      <c r="I5" s="46"/>
      <c r="J5" s="39"/>
      <c r="X5" s="38"/>
      <c r="Y5" s="38"/>
      <c r="Z5" s="38"/>
      <c r="AA5" s="37"/>
      <c r="AB5" s="38"/>
    </row>
    <row r="6" spans="2:31" ht="17.25" thickBot="1" x14ac:dyDescent="0.3">
      <c r="C6" s="47">
        <v>1</v>
      </c>
      <c r="D6" s="47" t="s">
        <v>27</v>
      </c>
      <c r="E6" s="47">
        <v>152.72</v>
      </c>
      <c r="F6" s="72">
        <f t="shared" si="0"/>
        <v>1643.87808</v>
      </c>
      <c r="G6" s="47">
        <v>2</v>
      </c>
      <c r="H6" s="47">
        <v>0</v>
      </c>
      <c r="I6" s="46"/>
      <c r="T6" s="40"/>
      <c r="U6" s="40"/>
      <c r="V6" s="40"/>
      <c r="W6" s="40"/>
      <c r="X6" s="40"/>
      <c r="Y6" s="38"/>
      <c r="Z6" s="38"/>
      <c r="AA6" s="37"/>
      <c r="AB6" s="38"/>
    </row>
    <row r="7" spans="2:31" ht="30.75" thickBot="1" x14ac:dyDescent="0.3">
      <c r="C7" s="47">
        <v>1</v>
      </c>
      <c r="D7" s="47" t="s">
        <v>26</v>
      </c>
      <c r="E7" s="47">
        <v>102.65</v>
      </c>
      <c r="F7" s="72">
        <f t="shared" si="0"/>
        <v>1104.9246000000001</v>
      </c>
      <c r="G7" s="47">
        <v>1</v>
      </c>
      <c r="H7" s="47">
        <v>1</v>
      </c>
      <c r="I7" s="47">
        <v>1</v>
      </c>
      <c r="T7" s="41"/>
      <c r="U7" s="41"/>
      <c r="V7" s="41"/>
      <c r="W7" s="37"/>
      <c r="X7" s="41"/>
      <c r="AB7" s="36"/>
    </row>
    <row r="8" spans="2:31" ht="30.75" thickBot="1" x14ac:dyDescent="0.3">
      <c r="C8" s="47">
        <v>1</v>
      </c>
      <c r="D8" s="47" t="s">
        <v>28</v>
      </c>
      <c r="E8" s="47">
        <v>84.09</v>
      </c>
      <c r="F8" s="72">
        <f t="shared" si="0"/>
        <v>905.14476000000002</v>
      </c>
      <c r="G8" s="47">
        <v>6</v>
      </c>
      <c r="H8" s="47">
        <v>6</v>
      </c>
      <c r="I8" s="47">
        <v>6</v>
      </c>
      <c r="T8" s="41"/>
      <c r="U8" s="41"/>
      <c r="V8" s="41"/>
      <c r="W8" s="37"/>
      <c r="X8" s="41"/>
    </row>
    <row r="9" spans="2:31" ht="30.75" thickBot="1" x14ac:dyDescent="0.3">
      <c r="C9" s="47">
        <v>1</v>
      </c>
      <c r="D9" s="47" t="s">
        <v>29</v>
      </c>
      <c r="E9" s="47">
        <v>63.35</v>
      </c>
      <c r="F9" s="72">
        <f t="shared" si="0"/>
        <v>681.89940000000001</v>
      </c>
      <c r="G9" s="47">
        <v>4</v>
      </c>
      <c r="H9" s="47">
        <v>4</v>
      </c>
      <c r="I9" s="47">
        <v>4</v>
      </c>
      <c r="T9" s="41"/>
      <c r="U9" s="41"/>
      <c r="V9" s="41"/>
      <c r="W9" s="37"/>
      <c r="X9" s="41"/>
    </row>
    <row r="10" spans="2:31" ht="30.75" thickBot="1" x14ac:dyDescent="0.3">
      <c r="C10" s="47">
        <v>1</v>
      </c>
      <c r="D10" s="47" t="s">
        <v>28</v>
      </c>
      <c r="E10" s="47">
        <v>96.77</v>
      </c>
      <c r="F10" s="72">
        <f t="shared" si="0"/>
        <v>1041.6322799999998</v>
      </c>
      <c r="G10" s="47">
        <v>7</v>
      </c>
      <c r="H10" s="47">
        <v>0</v>
      </c>
      <c r="I10" s="47">
        <v>7</v>
      </c>
      <c r="T10" s="41"/>
      <c r="U10" s="41"/>
      <c r="V10" s="41"/>
      <c r="W10" s="37"/>
      <c r="X10" s="41"/>
      <c r="AA10" s="75" t="s">
        <v>45</v>
      </c>
      <c r="AB10">
        <v>152.44</v>
      </c>
      <c r="AC10" s="37">
        <f>AB10*10.764</f>
        <v>1640.8641599999999</v>
      </c>
      <c r="AE10">
        <v>1</v>
      </c>
    </row>
    <row r="11" spans="2:31" ht="30.75" thickBot="1" x14ac:dyDescent="0.3">
      <c r="C11" s="47">
        <v>1</v>
      </c>
      <c r="D11" s="47" t="s">
        <v>29</v>
      </c>
      <c r="E11" s="47">
        <v>65.77</v>
      </c>
      <c r="F11" s="72">
        <f t="shared" si="0"/>
        <v>707.94827999999995</v>
      </c>
      <c r="G11" s="47">
        <v>13</v>
      </c>
      <c r="H11" s="47">
        <v>13</v>
      </c>
      <c r="I11" s="47">
        <v>13</v>
      </c>
      <c r="T11" s="41"/>
      <c r="U11" s="41"/>
      <c r="V11" s="41"/>
      <c r="W11" s="37"/>
      <c r="X11" s="41"/>
      <c r="AA11" s="75" t="s">
        <v>16</v>
      </c>
      <c r="AB11">
        <v>39.86</v>
      </c>
      <c r="AC11" s="37">
        <f t="shared" ref="AC11:AC23" si="1">AB11*10.764</f>
        <v>429.05303999999995</v>
      </c>
      <c r="AE11">
        <v>1</v>
      </c>
    </row>
    <row r="12" spans="2:31" ht="17.25" thickBot="1" x14ac:dyDescent="0.3">
      <c r="C12" s="47">
        <v>1</v>
      </c>
      <c r="D12" s="47" t="s">
        <v>27</v>
      </c>
      <c r="E12" s="47">
        <v>116.29</v>
      </c>
      <c r="F12" s="72">
        <f t="shared" si="0"/>
        <v>1251.7455600000001</v>
      </c>
      <c r="G12" s="47">
        <v>1</v>
      </c>
      <c r="H12" s="47">
        <v>0</v>
      </c>
      <c r="I12" s="46"/>
      <c r="T12" s="41"/>
      <c r="U12" s="41"/>
      <c r="V12" s="41"/>
      <c r="W12" s="37"/>
      <c r="X12" s="41"/>
      <c r="AA12" s="75" t="s">
        <v>11</v>
      </c>
      <c r="AB12">
        <v>60.3</v>
      </c>
      <c r="AC12" s="37">
        <f t="shared" si="1"/>
        <v>649.06919999999991</v>
      </c>
      <c r="AE12">
        <v>16</v>
      </c>
    </row>
    <row r="13" spans="2:31" ht="17.25" thickBot="1" x14ac:dyDescent="0.3">
      <c r="C13" s="47">
        <v>1</v>
      </c>
      <c r="D13" s="47" t="s">
        <v>30</v>
      </c>
      <c r="E13" s="47">
        <v>96.77</v>
      </c>
      <c r="F13" s="72">
        <f t="shared" si="0"/>
        <v>1041.6322799999998</v>
      </c>
      <c r="G13" s="47">
        <v>3</v>
      </c>
      <c r="H13" s="47">
        <v>0</v>
      </c>
      <c r="I13" s="46"/>
      <c r="T13" s="41"/>
      <c r="U13" s="41"/>
      <c r="V13" s="41"/>
      <c r="W13" s="37"/>
      <c r="X13" s="41"/>
      <c r="AA13" s="75" t="s">
        <v>11</v>
      </c>
      <c r="AB13">
        <v>63.34</v>
      </c>
      <c r="AC13" s="37">
        <f t="shared" si="1"/>
        <v>681.79175999999995</v>
      </c>
      <c r="AE13">
        <v>9</v>
      </c>
    </row>
    <row r="14" spans="2:31" ht="17.25" thickBot="1" x14ac:dyDescent="0.3">
      <c r="C14" s="47">
        <v>1</v>
      </c>
      <c r="D14" s="47" t="s">
        <v>13</v>
      </c>
      <c r="E14" s="47">
        <v>63.35</v>
      </c>
      <c r="F14" s="72">
        <f t="shared" si="0"/>
        <v>681.89940000000001</v>
      </c>
      <c r="G14" s="47">
        <v>5</v>
      </c>
      <c r="H14" s="47">
        <v>0</v>
      </c>
      <c r="I14" s="46"/>
      <c r="T14" s="41"/>
      <c r="U14" s="41"/>
      <c r="V14" s="41"/>
      <c r="W14" s="37"/>
      <c r="X14" s="41"/>
      <c r="AA14" s="75" t="s">
        <v>11</v>
      </c>
      <c r="AB14">
        <v>65.77</v>
      </c>
      <c r="AC14" s="37">
        <f t="shared" si="1"/>
        <v>707.94827999999995</v>
      </c>
      <c r="AE14">
        <v>17</v>
      </c>
    </row>
    <row r="15" spans="2:31" ht="17.25" thickBot="1" x14ac:dyDescent="0.3">
      <c r="C15" s="47">
        <v>1</v>
      </c>
      <c r="D15" s="47" t="s">
        <v>13</v>
      </c>
      <c r="E15" s="47">
        <v>65.77</v>
      </c>
      <c r="F15" s="72">
        <f t="shared" si="0"/>
        <v>707.94827999999995</v>
      </c>
      <c r="G15" s="47">
        <v>6</v>
      </c>
      <c r="H15" s="47">
        <v>0</v>
      </c>
      <c r="I15" s="46"/>
      <c r="T15" s="41"/>
      <c r="U15" s="41"/>
      <c r="V15" s="41"/>
      <c r="W15" s="37"/>
      <c r="X15" s="41"/>
      <c r="AA15" s="74" t="s">
        <v>14</v>
      </c>
      <c r="AB15">
        <v>96.76</v>
      </c>
      <c r="AC15" s="37">
        <f t="shared" si="1"/>
        <v>1041.5246400000001</v>
      </c>
      <c r="AE15">
        <v>9</v>
      </c>
    </row>
    <row r="16" spans="2:31" ht="17.25" thickBot="1" x14ac:dyDescent="0.3">
      <c r="C16" s="47">
        <v>1</v>
      </c>
      <c r="D16" s="47" t="s">
        <v>30</v>
      </c>
      <c r="E16" s="47">
        <v>84.09</v>
      </c>
      <c r="F16" s="72">
        <f t="shared" si="0"/>
        <v>905.14476000000002</v>
      </c>
      <c r="G16" s="47">
        <v>4</v>
      </c>
      <c r="H16" s="47">
        <v>0</v>
      </c>
      <c r="I16" s="46"/>
      <c r="T16" s="41"/>
      <c r="U16" s="41"/>
      <c r="V16" s="41"/>
      <c r="W16" s="37"/>
      <c r="X16" s="41"/>
      <c r="AA16" s="74" t="s">
        <v>14</v>
      </c>
      <c r="AB16">
        <v>113.32</v>
      </c>
      <c r="AC16" s="37">
        <f t="shared" si="1"/>
        <v>1219.7764799999998</v>
      </c>
      <c r="AE16">
        <v>1</v>
      </c>
    </row>
    <row r="17" spans="3:31" ht="30.75" thickBot="1" x14ac:dyDescent="0.3">
      <c r="C17" s="47">
        <v>1</v>
      </c>
      <c r="D17" s="47" t="s">
        <v>28</v>
      </c>
      <c r="E17" s="47">
        <v>111.59</v>
      </c>
      <c r="F17" s="72">
        <f t="shared" si="0"/>
        <v>1201.1547599999999</v>
      </c>
      <c r="G17" s="47">
        <v>6</v>
      </c>
      <c r="H17" s="47">
        <v>6</v>
      </c>
      <c r="I17" s="47">
        <v>6</v>
      </c>
      <c r="T17" s="41"/>
      <c r="U17" s="41"/>
      <c r="V17" s="41"/>
      <c r="W17" s="37"/>
      <c r="X17" s="41"/>
      <c r="AA17" s="74" t="s">
        <v>14</v>
      </c>
      <c r="AB17">
        <v>84.08</v>
      </c>
      <c r="AC17" s="37">
        <f t="shared" si="1"/>
        <v>905.03711999999996</v>
      </c>
      <c r="AE17">
        <v>9</v>
      </c>
    </row>
    <row r="18" spans="3:31" ht="30.75" thickBot="1" x14ac:dyDescent="0.3">
      <c r="C18" s="47">
        <v>1</v>
      </c>
      <c r="D18" s="47" t="s">
        <v>28</v>
      </c>
      <c r="E18" s="47">
        <v>111.58</v>
      </c>
      <c r="F18" s="72">
        <f t="shared" si="0"/>
        <v>1201.0471199999999</v>
      </c>
      <c r="G18" s="47">
        <v>8</v>
      </c>
      <c r="H18" s="47">
        <v>8</v>
      </c>
      <c r="I18" s="47">
        <v>8</v>
      </c>
      <c r="T18" s="41"/>
      <c r="U18" s="41"/>
      <c r="V18" s="41"/>
      <c r="W18" s="37"/>
      <c r="X18" s="41"/>
      <c r="AA18" s="74" t="s">
        <v>14</v>
      </c>
      <c r="AB18">
        <v>83.94</v>
      </c>
      <c r="AC18" s="37">
        <f t="shared" si="1"/>
        <v>903.53015999999991</v>
      </c>
      <c r="AE18">
        <v>9</v>
      </c>
    </row>
    <row r="19" spans="3:31" ht="30.75" thickBot="1" x14ac:dyDescent="0.3">
      <c r="C19" s="47">
        <v>1</v>
      </c>
      <c r="D19" s="47" t="s">
        <v>28</v>
      </c>
      <c r="E19" s="47">
        <v>83.95</v>
      </c>
      <c r="F19" s="72">
        <f t="shared" si="0"/>
        <v>903.63779999999997</v>
      </c>
      <c r="G19" s="47">
        <v>4</v>
      </c>
      <c r="H19" s="47">
        <v>4</v>
      </c>
      <c r="I19" s="47">
        <v>4</v>
      </c>
      <c r="T19" s="41"/>
      <c r="U19" s="41"/>
      <c r="V19" s="41"/>
      <c r="W19" s="37"/>
      <c r="X19" s="41"/>
      <c r="AA19" s="74" t="s">
        <v>14</v>
      </c>
      <c r="AB19">
        <v>116.28</v>
      </c>
      <c r="AC19" s="37">
        <f t="shared" si="1"/>
        <v>1251.6379199999999</v>
      </c>
      <c r="AE19">
        <v>1</v>
      </c>
    </row>
    <row r="20" spans="3:31" ht="17.25" thickBot="1" x14ac:dyDescent="0.3">
      <c r="C20" s="47">
        <v>1</v>
      </c>
      <c r="D20" s="47" t="s">
        <v>30</v>
      </c>
      <c r="E20" s="47">
        <v>111.59</v>
      </c>
      <c r="F20" s="72">
        <f t="shared" si="0"/>
        <v>1201.1547599999999</v>
      </c>
      <c r="G20" s="47">
        <v>2</v>
      </c>
      <c r="H20" s="47">
        <v>0</v>
      </c>
      <c r="I20" s="46"/>
      <c r="T20" s="41"/>
      <c r="U20" s="41"/>
      <c r="V20" s="41"/>
      <c r="W20" s="37"/>
      <c r="X20" s="41"/>
      <c r="AA20" s="74" t="s">
        <v>14</v>
      </c>
      <c r="AB20">
        <v>111.58</v>
      </c>
      <c r="AC20" s="37">
        <f t="shared" si="1"/>
        <v>1201.0471199999999</v>
      </c>
      <c r="AE20">
        <v>9</v>
      </c>
    </row>
    <row r="21" spans="3:31" ht="17.25" thickBot="1" x14ac:dyDescent="0.3">
      <c r="C21" s="47">
        <v>1</v>
      </c>
      <c r="D21" s="47" t="s">
        <v>30</v>
      </c>
      <c r="E21" s="47">
        <v>111.58</v>
      </c>
      <c r="F21" s="72">
        <f t="shared" si="0"/>
        <v>1201.0471199999999</v>
      </c>
      <c r="G21" s="47">
        <v>2</v>
      </c>
      <c r="H21" s="47">
        <v>0</v>
      </c>
      <c r="I21" s="46"/>
      <c r="T21" s="41"/>
      <c r="U21" s="41"/>
      <c r="V21" s="41"/>
      <c r="W21" s="37"/>
      <c r="X21" s="41"/>
      <c r="AA21" s="74" t="s">
        <v>14</v>
      </c>
      <c r="AB21">
        <v>111.59</v>
      </c>
      <c r="AC21" s="37">
        <f t="shared" si="1"/>
        <v>1201.1547599999999</v>
      </c>
      <c r="AE21">
        <v>8</v>
      </c>
    </row>
    <row r="22" spans="3:31" ht="30.75" thickBot="1" x14ac:dyDescent="0.3">
      <c r="C22" s="47">
        <v>1</v>
      </c>
      <c r="D22" s="47" t="s">
        <v>28</v>
      </c>
      <c r="E22" s="47">
        <v>113.33</v>
      </c>
      <c r="F22" s="72">
        <f t="shared" si="0"/>
        <v>1219.8841199999999</v>
      </c>
      <c r="G22" s="47">
        <v>1</v>
      </c>
      <c r="H22" s="47">
        <v>1</v>
      </c>
      <c r="I22" s="47">
        <v>1</v>
      </c>
      <c r="T22" s="41"/>
      <c r="U22" s="41"/>
      <c r="V22" s="41"/>
      <c r="W22" s="37"/>
      <c r="X22" s="41"/>
      <c r="AA22" s="74" t="s">
        <v>45</v>
      </c>
      <c r="AB22">
        <v>137.66</v>
      </c>
      <c r="AC22" s="37">
        <f t="shared" si="1"/>
        <v>1481.7722399999998</v>
      </c>
      <c r="AE22">
        <v>3</v>
      </c>
    </row>
    <row r="23" spans="3:31" ht="30.75" thickBot="1" x14ac:dyDescent="0.3">
      <c r="C23" s="47">
        <v>1</v>
      </c>
      <c r="D23" s="47" t="s">
        <v>29</v>
      </c>
      <c r="E23" s="47">
        <v>60.32</v>
      </c>
      <c r="F23" s="72">
        <f t="shared" si="0"/>
        <v>649.28447999999992</v>
      </c>
      <c r="G23" s="47">
        <v>11</v>
      </c>
      <c r="H23" s="47">
        <v>11</v>
      </c>
      <c r="I23" s="47">
        <v>11</v>
      </c>
      <c r="T23" s="41"/>
      <c r="U23" s="41"/>
      <c r="V23" s="41"/>
      <c r="W23" s="37"/>
      <c r="X23" s="41"/>
      <c r="AA23" s="74" t="s">
        <v>45</v>
      </c>
      <c r="AB23">
        <v>158.04</v>
      </c>
      <c r="AC23" s="37">
        <f t="shared" si="1"/>
        <v>1701.1425599999998</v>
      </c>
      <c r="AE23">
        <v>4</v>
      </c>
    </row>
    <row r="24" spans="3:31" ht="30" x14ac:dyDescent="0.25">
      <c r="C24" s="47">
        <v>1</v>
      </c>
      <c r="D24" s="47" t="s">
        <v>31</v>
      </c>
      <c r="E24" s="47">
        <v>39.869999999999997</v>
      </c>
      <c r="F24" s="72">
        <f t="shared" si="0"/>
        <v>429.16067999999996</v>
      </c>
      <c r="G24" s="47">
        <v>1</v>
      </c>
      <c r="H24" s="47">
        <v>1</v>
      </c>
      <c r="I24" s="47">
        <v>1</v>
      </c>
      <c r="AE24" s="36">
        <f>SUM(AE10:AE23)</f>
        <v>97</v>
      </c>
    </row>
    <row r="25" spans="3:31" x14ac:dyDescent="0.25">
      <c r="C25" s="47">
        <v>1</v>
      </c>
      <c r="D25" s="47" t="s">
        <v>30</v>
      </c>
      <c r="E25" s="47">
        <v>83.95</v>
      </c>
      <c r="F25" s="72">
        <f t="shared" si="0"/>
        <v>903.63779999999997</v>
      </c>
      <c r="G25" s="47">
        <v>5</v>
      </c>
      <c r="H25" s="47">
        <v>0</v>
      </c>
      <c r="I25" s="46"/>
    </row>
    <row r="26" spans="3:31" x14ac:dyDescent="0.25">
      <c r="C26" s="82" t="s">
        <v>3</v>
      </c>
      <c r="D26" s="83"/>
      <c r="E26" s="84"/>
      <c r="F26" s="71"/>
      <c r="G26" s="48">
        <f>SUM(G3:G25)</f>
        <v>105</v>
      </c>
      <c r="H26" s="48">
        <f>SUM(H3:H25)</f>
        <v>58</v>
      </c>
      <c r="I26" s="46" t="s">
        <v>32</v>
      </c>
    </row>
    <row r="32" spans="3:31" x14ac:dyDescent="0.25">
      <c r="D32" s="85" t="s">
        <v>56</v>
      </c>
      <c r="E32" s="85"/>
      <c r="F32" s="85"/>
      <c r="G32" s="85"/>
      <c r="H32" s="85"/>
    </row>
    <row r="33" spans="2:24" x14ac:dyDescent="0.25">
      <c r="D33" s="47">
        <v>1</v>
      </c>
      <c r="E33" s="47" t="s">
        <v>13</v>
      </c>
      <c r="F33" s="47">
        <v>60.32</v>
      </c>
      <c r="G33" s="72">
        <f>F33*10.764</f>
        <v>649.28447999999992</v>
      </c>
      <c r="H33" s="47">
        <v>7</v>
      </c>
    </row>
    <row r="34" spans="2:24" x14ac:dyDescent="0.25">
      <c r="B34" s="36"/>
      <c r="D34" s="47">
        <v>1</v>
      </c>
      <c r="E34" s="47" t="s">
        <v>27</v>
      </c>
      <c r="F34" s="47">
        <v>137.66</v>
      </c>
      <c r="G34" s="72">
        <f t="shared" ref="G34:G40" si="2">F34*10.764</f>
        <v>1481.7722399999998</v>
      </c>
      <c r="H34" s="47">
        <v>3</v>
      </c>
    </row>
    <row r="35" spans="2:24" ht="15.75" thickBot="1" x14ac:dyDescent="0.3">
      <c r="D35" s="47">
        <v>1</v>
      </c>
      <c r="E35" s="47" t="s">
        <v>27</v>
      </c>
      <c r="F35" s="47">
        <v>152.72</v>
      </c>
      <c r="G35" s="72">
        <f t="shared" si="2"/>
        <v>1643.87808</v>
      </c>
      <c r="H35" s="47">
        <v>2</v>
      </c>
    </row>
    <row r="36" spans="2:24" ht="17.25" thickBot="1" x14ac:dyDescent="0.3">
      <c r="D36" s="47">
        <v>1</v>
      </c>
      <c r="E36" s="47" t="s">
        <v>27</v>
      </c>
      <c r="F36" s="47">
        <v>116.29</v>
      </c>
      <c r="G36" s="72">
        <f t="shared" si="2"/>
        <v>1251.7455600000001</v>
      </c>
      <c r="H36" s="47">
        <v>1</v>
      </c>
      <c r="T36" s="41"/>
      <c r="U36" s="41"/>
      <c r="V36" s="41"/>
      <c r="W36" s="37"/>
      <c r="X36" s="41"/>
    </row>
    <row r="37" spans="2:24" ht="17.25" thickBot="1" x14ac:dyDescent="0.3">
      <c r="D37" s="47">
        <v>1</v>
      </c>
      <c r="E37" s="47" t="s">
        <v>30</v>
      </c>
      <c r="F37" s="47">
        <v>96.77</v>
      </c>
      <c r="G37" s="72">
        <f t="shared" si="2"/>
        <v>1041.6322799999998</v>
      </c>
      <c r="H37" s="47">
        <v>3</v>
      </c>
      <c r="T37" s="41"/>
      <c r="U37" s="41"/>
      <c r="V37" s="41"/>
      <c r="W37" s="37"/>
      <c r="X37" s="41"/>
    </row>
    <row r="38" spans="2:24" x14ac:dyDescent="0.25">
      <c r="D38" s="47">
        <v>1</v>
      </c>
      <c r="E38" s="47" t="s">
        <v>13</v>
      </c>
      <c r="F38" s="47">
        <v>63.35</v>
      </c>
      <c r="G38" s="72">
        <f t="shared" si="2"/>
        <v>681.89940000000001</v>
      </c>
      <c r="H38" s="47">
        <v>5</v>
      </c>
    </row>
    <row r="39" spans="2:24" x14ac:dyDescent="0.25">
      <c r="D39" s="47">
        <v>1</v>
      </c>
      <c r="E39" s="47" t="s">
        <v>13</v>
      </c>
      <c r="F39" s="47">
        <v>65.77</v>
      </c>
      <c r="G39" s="72">
        <f t="shared" si="2"/>
        <v>707.94827999999995</v>
      </c>
      <c r="H39" s="47">
        <v>6</v>
      </c>
    </row>
    <row r="40" spans="2:24" x14ac:dyDescent="0.25">
      <c r="D40" s="47">
        <v>1</v>
      </c>
      <c r="E40" s="47" t="s">
        <v>30</v>
      </c>
      <c r="F40" s="47">
        <v>84.09</v>
      </c>
      <c r="G40" s="72">
        <f t="shared" si="2"/>
        <v>905.14476000000002</v>
      </c>
      <c r="H40" s="47">
        <v>4</v>
      </c>
    </row>
    <row r="41" spans="2:24" x14ac:dyDescent="0.25">
      <c r="D41" s="47">
        <v>1</v>
      </c>
      <c r="E41" s="47" t="s">
        <v>30</v>
      </c>
      <c r="F41" s="47">
        <v>111.59</v>
      </c>
      <c r="G41" s="72">
        <f>F41*10.764</f>
        <v>1201.1547599999999</v>
      </c>
      <c r="H41" s="47">
        <v>2</v>
      </c>
    </row>
    <row r="42" spans="2:24" x14ac:dyDescent="0.25">
      <c r="D42" s="47">
        <v>1</v>
      </c>
      <c r="E42" s="47" t="s">
        <v>30</v>
      </c>
      <c r="F42" s="47">
        <v>111.58</v>
      </c>
      <c r="G42" s="72">
        <f>F42*10.764</f>
        <v>1201.0471199999999</v>
      </c>
      <c r="H42" s="47">
        <v>2</v>
      </c>
    </row>
    <row r="43" spans="2:24" x14ac:dyDescent="0.25">
      <c r="D43" s="47">
        <v>1</v>
      </c>
      <c r="E43" s="47" t="s">
        <v>30</v>
      </c>
      <c r="F43" s="47">
        <v>83.95</v>
      </c>
      <c r="G43" s="72">
        <f>F43*10.764</f>
        <v>903.63779999999997</v>
      </c>
      <c r="H43" s="47">
        <v>5</v>
      </c>
    </row>
    <row r="46" spans="2:24" x14ac:dyDescent="0.25">
      <c r="D46" s="85" t="s">
        <v>57</v>
      </c>
      <c r="E46" s="85"/>
      <c r="F46" s="85"/>
      <c r="G46" s="85"/>
      <c r="H46" s="85"/>
    </row>
    <row r="47" spans="2:24" ht="30" x14ac:dyDescent="0.25">
      <c r="B47" s="36"/>
      <c r="D47" s="47">
        <v>1</v>
      </c>
      <c r="E47" s="47" t="s">
        <v>26</v>
      </c>
      <c r="F47" s="47">
        <v>152.72</v>
      </c>
      <c r="G47" s="72">
        <f t="shared" ref="G47:G58" si="3">F47*10.764</f>
        <v>1643.87808</v>
      </c>
      <c r="H47" s="47">
        <v>3</v>
      </c>
    </row>
    <row r="48" spans="2:24" ht="30" x14ac:dyDescent="0.25">
      <c r="D48" s="47">
        <v>1</v>
      </c>
      <c r="E48" s="47" t="s">
        <v>26</v>
      </c>
      <c r="F48" s="47">
        <v>102.65</v>
      </c>
      <c r="G48" s="72">
        <f t="shared" si="3"/>
        <v>1104.9246000000001</v>
      </c>
      <c r="H48" s="47">
        <v>1</v>
      </c>
    </row>
    <row r="49" spans="4:23" ht="30" x14ac:dyDescent="0.25">
      <c r="D49" s="47">
        <v>1</v>
      </c>
      <c r="E49" s="47" t="s">
        <v>28</v>
      </c>
      <c r="F49" s="47">
        <v>84.09</v>
      </c>
      <c r="G49" s="72">
        <f t="shared" si="3"/>
        <v>905.14476000000002</v>
      </c>
      <c r="H49" s="47">
        <v>6</v>
      </c>
    </row>
    <row r="50" spans="4:23" ht="30.75" thickBot="1" x14ac:dyDescent="0.3">
      <c r="D50" s="47">
        <v>1</v>
      </c>
      <c r="E50" s="47" t="s">
        <v>29</v>
      </c>
      <c r="F50" s="47">
        <v>63.35</v>
      </c>
      <c r="G50" s="72">
        <f t="shared" si="3"/>
        <v>681.89940000000001</v>
      </c>
      <c r="H50" s="47">
        <v>4</v>
      </c>
    </row>
    <row r="51" spans="4:23" ht="30.75" thickBot="1" x14ac:dyDescent="0.3">
      <c r="D51" s="47">
        <v>1</v>
      </c>
      <c r="E51" s="47" t="s">
        <v>28</v>
      </c>
      <c r="F51" s="47">
        <v>96.77</v>
      </c>
      <c r="G51" s="72">
        <f t="shared" si="3"/>
        <v>1041.6322799999998</v>
      </c>
      <c r="H51" s="47">
        <v>7</v>
      </c>
      <c r="S51" s="42"/>
      <c r="T51" s="43"/>
      <c r="U51" s="43"/>
      <c r="V51" s="43"/>
      <c r="W51" s="44"/>
    </row>
    <row r="52" spans="4:23" ht="30.75" thickBot="1" x14ac:dyDescent="0.3">
      <c r="D52" s="47">
        <v>1</v>
      </c>
      <c r="E52" s="47" t="s">
        <v>29</v>
      </c>
      <c r="F52" s="47">
        <v>65.77</v>
      </c>
      <c r="G52" s="72">
        <f t="shared" si="3"/>
        <v>707.94827999999995</v>
      </c>
      <c r="H52" s="47">
        <v>13</v>
      </c>
      <c r="S52" s="40"/>
      <c r="T52" s="40"/>
      <c r="U52" s="40"/>
      <c r="V52" s="40"/>
      <c r="W52" s="40"/>
    </row>
    <row r="53" spans="4:23" ht="30.75" thickBot="1" x14ac:dyDescent="0.3">
      <c r="D53" s="47">
        <v>1</v>
      </c>
      <c r="E53" s="47" t="s">
        <v>28</v>
      </c>
      <c r="F53" s="47">
        <v>111.59</v>
      </c>
      <c r="G53" s="72">
        <f t="shared" si="3"/>
        <v>1201.1547599999999</v>
      </c>
      <c r="H53" s="47">
        <v>6</v>
      </c>
      <c r="S53" s="41"/>
      <c r="T53" s="41"/>
      <c r="U53" s="41"/>
      <c r="V53" s="37"/>
      <c r="W53" s="41"/>
    </row>
    <row r="54" spans="4:23" ht="30.75" thickBot="1" x14ac:dyDescent="0.3">
      <c r="D54" s="47">
        <v>1</v>
      </c>
      <c r="E54" s="47" t="s">
        <v>28</v>
      </c>
      <c r="F54" s="47">
        <v>111.58</v>
      </c>
      <c r="G54" s="72">
        <f t="shared" si="3"/>
        <v>1201.0471199999999</v>
      </c>
      <c r="H54" s="47">
        <v>8</v>
      </c>
      <c r="S54" s="41"/>
      <c r="T54" s="41"/>
      <c r="U54" s="41"/>
      <c r="V54" s="37"/>
      <c r="W54" s="41"/>
    </row>
    <row r="55" spans="4:23" ht="30.75" thickBot="1" x14ac:dyDescent="0.3">
      <c r="D55" s="47">
        <v>1</v>
      </c>
      <c r="E55" s="47" t="s">
        <v>28</v>
      </c>
      <c r="F55" s="47">
        <v>83.95</v>
      </c>
      <c r="G55" s="72">
        <f t="shared" si="3"/>
        <v>903.63779999999997</v>
      </c>
      <c r="H55" s="47">
        <v>4</v>
      </c>
      <c r="K55">
        <v>28</v>
      </c>
      <c r="S55" s="41"/>
      <c r="T55" s="41"/>
      <c r="U55" s="41"/>
      <c r="V55" s="37"/>
      <c r="W55" s="41"/>
    </row>
    <row r="56" spans="4:23" ht="30.75" thickBot="1" x14ac:dyDescent="0.3">
      <c r="D56" s="47">
        <v>1</v>
      </c>
      <c r="E56" s="47" t="s">
        <v>28</v>
      </c>
      <c r="F56" s="47">
        <v>113.33</v>
      </c>
      <c r="G56" s="72">
        <f t="shared" si="3"/>
        <v>1219.8841199999999</v>
      </c>
      <c r="H56" s="47">
        <v>1</v>
      </c>
      <c r="K56">
        <v>65</v>
      </c>
      <c r="S56" s="41"/>
      <c r="T56" s="41"/>
      <c r="U56" s="41"/>
      <c r="V56" s="37"/>
      <c r="W56" s="41"/>
    </row>
    <row r="57" spans="4:23" ht="30.75" thickBot="1" x14ac:dyDescent="0.3">
      <c r="D57" s="47">
        <v>1</v>
      </c>
      <c r="E57" s="47" t="s">
        <v>29</v>
      </c>
      <c r="F57" s="47">
        <v>60.32</v>
      </c>
      <c r="G57" s="72">
        <f t="shared" si="3"/>
        <v>649.28447999999992</v>
      </c>
      <c r="H57" s="47">
        <v>11</v>
      </c>
      <c r="K57">
        <f>SUM(K55:K56)</f>
        <v>93</v>
      </c>
      <c r="S57" s="41"/>
      <c r="T57" s="41"/>
      <c r="U57" s="41"/>
      <c r="V57" s="37"/>
      <c r="W57" s="41"/>
    </row>
    <row r="58" spans="4:23" ht="30.75" thickBot="1" x14ac:dyDescent="0.3">
      <c r="D58" s="47">
        <v>1</v>
      </c>
      <c r="E58" s="47" t="s">
        <v>31</v>
      </c>
      <c r="F58" s="47">
        <v>39.869999999999997</v>
      </c>
      <c r="G58" s="72">
        <f t="shared" si="3"/>
        <v>429.16067999999996</v>
      </c>
      <c r="H58" s="47">
        <v>1</v>
      </c>
      <c r="S58" s="41"/>
      <c r="T58" s="41"/>
      <c r="U58" s="41"/>
      <c r="V58" s="37"/>
      <c r="W58" s="41"/>
    </row>
    <row r="59" spans="4:23" ht="17.25" thickBot="1" x14ac:dyDescent="0.3">
      <c r="S59" s="41"/>
      <c r="T59" s="41"/>
      <c r="U59" s="41"/>
      <c r="V59" s="37"/>
      <c r="W59" s="41"/>
    </row>
  </sheetData>
  <mergeCells count="3">
    <mergeCell ref="C26:E26"/>
    <mergeCell ref="D32:H32"/>
    <mergeCell ref="D46:H4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8"/>
  <sheetViews>
    <sheetView zoomScale="160" zoomScaleNormal="160" workbookViewId="0">
      <selection activeCell="C4" sqref="C4:C7"/>
    </sheetView>
  </sheetViews>
  <sheetFormatPr defaultRowHeight="16.5" x14ac:dyDescent="0.25"/>
  <cols>
    <col min="1" max="1" width="10.140625" style="51" customWidth="1"/>
    <col min="2" max="2" width="5" style="49" customWidth="1"/>
    <col min="3" max="4" width="6.7109375" style="49" customWidth="1"/>
    <col min="5" max="5" width="5.140625" style="49" customWidth="1"/>
    <col min="6" max="6" width="3.85546875" style="49" customWidth="1"/>
    <col min="7" max="7" width="8.85546875" style="51" customWidth="1"/>
    <col min="8" max="8" width="4.7109375" style="49" customWidth="1"/>
    <col min="9" max="9" width="6.5703125" style="49" customWidth="1"/>
    <col min="10" max="10" width="6" style="49" customWidth="1"/>
    <col min="11" max="11" width="5.85546875" style="49" customWidth="1"/>
    <col min="12" max="12" width="3.140625" style="49" customWidth="1"/>
    <col min="13" max="13" width="9.42578125" style="51" customWidth="1"/>
    <col min="14" max="14" width="4.85546875" style="49" customWidth="1"/>
    <col min="15" max="15" width="6.140625" style="49" customWidth="1"/>
    <col min="16" max="16" width="6.85546875" style="49" customWidth="1"/>
    <col min="17" max="17" width="5.85546875" style="49" customWidth="1"/>
    <col min="18" max="18" width="4" style="49" customWidth="1"/>
    <col min="19" max="19" width="8.28515625" style="51" customWidth="1"/>
    <col min="20" max="20" width="4.42578125" style="49" customWidth="1"/>
    <col min="21" max="21" width="5.85546875" style="49" customWidth="1"/>
    <col min="22" max="22" width="7.28515625" style="49" customWidth="1"/>
    <col min="23" max="16384" width="9.140625" style="49"/>
  </cols>
  <sheetData>
    <row r="1" spans="1:23" ht="16.5" customHeight="1" x14ac:dyDescent="0.25"/>
    <row r="2" spans="1:23" ht="16.5" customHeight="1" x14ac:dyDescent="0.25">
      <c r="A2" s="52" t="s">
        <v>33</v>
      </c>
      <c r="G2" s="52" t="s">
        <v>17</v>
      </c>
      <c r="M2" s="52" t="s">
        <v>18</v>
      </c>
      <c r="S2" s="52" t="s">
        <v>39</v>
      </c>
    </row>
    <row r="3" spans="1:23" ht="16.5" customHeight="1" x14ac:dyDescent="0.25">
      <c r="A3" s="51" t="s">
        <v>34</v>
      </c>
      <c r="G3" s="51" t="s">
        <v>36</v>
      </c>
      <c r="M3" s="51" t="s">
        <v>34</v>
      </c>
      <c r="S3" s="51" t="s">
        <v>34</v>
      </c>
    </row>
    <row r="4" spans="1:23" ht="16.5" customHeight="1" x14ac:dyDescent="0.25">
      <c r="A4" s="51" t="s">
        <v>35</v>
      </c>
      <c r="B4" s="49">
        <v>1</v>
      </c>
      <c r="C4" s="49" t="s">
        <v>14</v>
      </c>
      <c r="D4" s="49">
        <v>84.09</v>
      </c>
      <c r="E4" s="50">
        <f>D4*10.764</f>
        <v>905.14476000000002</v>
      </c>
      <c r="G4" s="51" t="s">
        <v>37</v>
      </c>
      <c r="H4" s="49">
        <v>1</v>
      </c>
      <c r="I4" s="49" t="s">
        <v>14</v>
      </c>
      <c r="J4" s="49">
        <v>111.58</v>
      </c>
      <c r="K4" s="50">
        <f>J4*10.764</f>
        <v>1201.0471199999999</v>
      </c>
      <c r="M4" s="51" t="s">
        <v>38</v>
      </c>
      <c r="N4" s="49">
        <v>1</v>
      </c>
      <c r="O4" s="49" t="s">
        <v>11</v>
      </c>
      <c r="P4" s="49">
        <v>60.32</v>
      </c>
      <c r="Q4" s="50">
        <f>P4*10.764</f>
        <v>649.28447999999992</v>
      </c>
      <c r="R4" s="50"/>
      <c r="S4" s="51" t="s">
        <v>40</v>
      </c>
      <c r="T4" s="49">
        <v>1</v>
      </c>
      <c r="U4" s="49" t="s">
        <v>14</v>
      </c>
      <c r="V4" s="49">
        <v>96.77</v>
      </c>
      <c r="W4" s="50">
        <f>V4*10.764</f>
        <v>1041.6322799999998</v>
      </c>
    </row>
    <row r="5" spans="1:23" ht="16.5" customHeight="1" x14ac:dyDescent="0.25">
      <c r="B5" s="49">
        <v>2</v>
      </c>
      <c r="C5" s="49" t="s">
        <v>14</v>
      </c>
      <c r="D5" s="49">
        <v>83.95</v>
      </c>
      <c r="E5" s="50">
        <f t="shared" ref="E5:E6" si="0">D5*10.764</f>
        <v>903.63779999999997</v>
      </c>
      <c r="K5" s="50"/>
      <c r="N5" s="49">
        <v>2</v>
      </c>
      <c r="O5" s="49" t="s">
        <v>16</v>
      </c>
      <c r="P5" s="49">
        <v>39.869999999999997</v>
      </c>
      <c r="Q5" s="50">
        <f t="shared" ref="Q5:Q23" si="1">P5*10.764</f>
        <v>429.16067999999996</v>
      </c>
      <c r="R5" s="50"/>
      <c r="T5" s="49">
        <v>2</v>
      </c>
      <c r="U5" s="49" t="s">
        <v>14</v>
      </c>
      <c r="V5" s="49">
        <v>116.29</v>
      </c>
      <c r="W5" s="50">
        <f t="shared" ref="W5:W23" si="2">V5*10.764</f>
        <v>1251.7455600000001</v>
      </c>
    </row>
    <row r="6" spans="1:23" ht="16.5" customHeight="1" x14ac:dyDescent="0.25">
      <c r="B6" s="49">
        <v>3</v>
      </c>
      <c r="C6" s="49" t="s">
        <v>11</v>
      </c>
      <c r="D6" s="49">
        <v>63.35</v>
      </c>
      <c r="E6" s="50">
        <f t="shared" si="0"/>
        <v>681.89940000000001</v>
      </c>
      <c r="K6" s="50"/>
      <c r="N6" s="49">
        <v>3</v>
      </c>
      <c r="O6" s="49" t="s">
        <v>11</v>
      </c>
      <c r="P6" s="49">
        <v>65.77</v>
      </c>
      <c r="Q6" s="50">
        <f t="shared" si="1"/>
        <v>707.94827999999995</v>
      </c>
      <c r="R6" s="50"/>
      <c r="W6" s="50"/>
    </row>
    <row r="7" spans="1:23" ht="16.5" customHeight="1" x14ac:dyDescent="0.25">
      <c r="E7" s="50"/>
      <c r="K7" s="50"/>
      <c r="N7" s="49">
        <v>4</v>
      </c>
      <c r="O7" s="49" t="s">
        <v>11</v>
      </c>
      <c r="P7" s="49">
        <v>65.77</v>
      </c>
      <c r="Q7" s="50">
        <f t="shared" si="1"/>
        <v>707.94827999999995</v>
      </c>
      <c r="R7" s="50"/>
      <c r="W7" s="50"/>
    </row>
    <row r="8" spans="1:23" ht="16.5" customHeight="1" x14ac:dyDescent="0.25">
      <c r="E8" s="50"/>
      <c r="K8" s="50"/>
      <c r="Q8" s="50"/>
      <c r="R8" s="50"/>
      <c r="W8" s="50"/>
    </row>
    <row r="9" spans="1:23" ht="33" x14ac:dyDescent="0.25">
      <c r="A9" s="52" t="s">
        <v>41</v>
      </c>
      <c r="E9" s="50"/>
      <c r="G9" s="51" t="s">
        <v>41</v>
      </c>
      <c r="K9" s="50"/>
      <c r="M9" s="51" t="s">
        <v>41</v>
      </c>
      <c r="Q9" s="50"/>
      <c r="R9" s="50"/>
      <c r="S9" s="51" t="s">
        <v>41</v>
      </c>
      <c r="W9" s="50"/>
    </row>
    <row r="10" spans="1:23" ht="16.5" customHeight="1" x14ac:dyDescent="0.25">
      <c r="A10" s="51" t="s">
        <v>42</v>
      </c>
      <c r="B10" s="49">
        <v>1</v>
      </c>
      <c r="C10" s="49" t="s">
        <v>14</v>
      </c>
      <c r="D10" s="49">
        <v>84.09</v>
      </c>
      <c r="E10" s="50">
        <f>D10*10.764</f>
        <v>905.14476000000002</v>
      </c>
      <c r="G10" s="51" t="s">
        <v>43</v>
      </c>
      <c r="H10" s="49">
        <v>1</v>
      </c>
      <c r="I10" s="49" t="s">
        <v>14</v>
      </c>
      <c r="J10" s="49">
        <v>111.58</v>
      </c>
      <c r="K10" s="50">
        <f t="shared" ref="K10:K23" si="3">J10*10.764</f>
        <v>1201.0471199999999</v>
      </c>
      <c r="M10" s="51" t="s">
        <v>44</v>
      </c>
      <c r="N10" s="49">
        <v>1</v>
      </c>
      <c r="O10" s="49" t="s">
        <v>11</v>
      </c>
      <c r="P10" s="49">
        <v>60.32</v>
      </c>
      <c r="Q10" s="50">
        <f t="shared" si="1"/>
        <v>649.28447999999992</v>
      </c>
      <c r="R10" s="50"/>
      <c r="S10" s="51" t="s">
        <v>43</v>
      </c>
      <c r="T10" s="49">
        <v>1</v>
      </c>
      <c r="U10" s="49" t="s">
        <v>14</v>
      </c>
      <c r="V10" s="49">
        <v>96.77</v>
      </c>
      <c r="W10" s="50">
        <f t="shared" si="2"/>
        <v>1041.6322799999998</v>
      </c>
    </row>
    <row r="11" spans="1:23" ht="17.25" customHeight="1" x14ac:dyDescent="0.25">
      <c r="B11" s="49">
        <v>2</v>
      </c>
      <c r="C11" s="49" t="s">
        <v>14</v>
      </c>
      <c r="D11" s="49">
        <v>83.95</v>
      </c>
      <c r="E11" s="50">
        <f t="shared" ref="E11:E22" si="4">D11*10.764</f>
        <v>903.63779999999997</v>
      </c>
      <c r="H11" s="49">
        <v>2</v>
      </c>
      <c r="I11" s="49" t="s">
        <v>14</v>
      </c>
      <c r="J11" s="49">
        <v>111.59</v>
      </c>
      <c r="K11" s="50">
        <f t="shared" si="3"/>
        <v>1201.1547599999999</v>
      </c>
      <c r="N11" s="49">
        <v>2</v>
      </c>
      <c r="O11" s="49" t="s">
        <v>11</v>
      </c>
      <c r="P11" s="49">
        <v>60.32</v>
      </c>
      <c r="Q11" s="50">
        <f t="shared" si="1"/>
        <v>649.28447999999992</v>
      </c>
      <c r="R11" s="50"/>
      <c r="T11" s="49">
        <v>2</v>
      </c>
      <c r="U11" s="49" t="s">
        <v>45</v>
      </c>
      <c r="V11" s="49">
        <v>137.66</v>
      </c>
      <c r="W11" s="50">
        <f t="shared" si="2"/>
        <v>1481.7722399999998</v>
      </c>
    </row>
    <row r="12" spans="1:23" ht="16.5" customHeight="1" x14ac:dyDescent="0.25">
      <c r="B12" s="49">
        <v>3</v>
      </c>
      <c r="C12" s="49" t="s">
        <v>11</v>
      </c>
      <c r="D12" s="49">
        <v>63.35</v>
      </c>
      <c r="E12" s="50">
        <f t="shared" si="4"/>
        <v>681.89940000000001</v>
      </c>
      <c r="K12" s="50"/>
      <c r="N12" s="49">
        <v>3</v>
      </c>
      <c r="O12" s="49" t="s">
        <v>11</v>
      </c>
      <c r="P12" s="49">
        <v>65.77</v>
      </c>
      <c r="Q12" s="50">
        <f t="shared" si="1"/>
        <v>707.94827999999995</v>
      </c>
      <c r="R12" s="50"/>
      <c r="W12" s="50"/>
    </row>
    <row r="13" spans="1:23" ht="16.5" customHeight="1" x14ac:dyDescent="0.25">
      <c r="E13" s="50"/>
      <c r="K13" s="50"/>
      <c r="N13" s="49">
        <v>4</v>
      </c>
      <c r="O13" s="49" t="s">
        <v>11</v>
      </c>
      <c r="P13" s="49">
        <v>65.77</v>
      </c>
      <c r="Q13" s="50">
        <f t="shared" si="1"/>
        <v>707.94827999999995</v>
      </c>
      <c r="R13" s="50"/>
      <c r="W13" s="50"/>
    </row>
    <row r="14" spans="1:23" ht="16.5" customHeight="1" x14ac:dyDescent="0.25">
      <c r="E14" s="50"/>
      <c r="K14" s="50"/>
      <c r="Q14" s="50"/>
      <c r="R14" s="50"/>
      <c r="W14" s="50"/>
    </row>
    <row r="15" spans="1:23" ht="33" x14ac:dyDescent="0.25">
      <c r="A15" s="52" t="s">
        <v>46</v>
      </c>
      <c r="E15" s="50"/>
      <c r="G15" s="51" t="s">
        <v>46</v>
      </c>
      <c r="K15" s="50"/>
      <c r="M15" s="51" t="s">
        <v>46</v>
      </c>
      <c r="Q15" s="50"/>
      <c r="R15" s="50"/>
      <c r="S15" s="51" t="s">
        <v>46</v>
      </c>
      <c r="W15" s="50"/>
    </row>
    <row r="16" spans="1:23" ht="16.5" customHeight="1" x14ac:dyDescent="0.25">
      <c r="A16" s="51" t="s">
        <v>35</v>
      </c>
      <c r="B16" s="49">
        <v>1</v>
      </c>
      <c r="C16" s="49" t="s">
        <v>14</v>
      </c>
      <c r="D16" s="49">
        <v>84.09</v>
      </c>
      <c r="E16" s="50">
        <f t="shared" si="4"/>
        <v>905.14476000000002</v>
      </c>
      <c r="G16" s="51" t="s">
        <v>47</v>
      </c>
      <c r="H16" s="49">
        <v>1</v>
      </c>
      <c r="I16" s="49" t="s">
        <v>14</v>
      </c>
      <c r="J16" s="49">
        <v>111.58</v>
      </c>
      <c r="K16" s="50">
        <f t="shared" si="3"/>
        <v>1201.0471199999999</v>
      </c>
      <c r="M16" s="51" t="s">
        <v>38</v>
      </c>
      <c r="N16" s="49">
        <v>1</v>
      </c>
      <c r="O16" s="49" t="s">
        <v>11</v>
      </c>
      <c r="P16" s="49">
        <v>60.32</v>
      </c>
      <c r="Q16" s="50">
        <f t="shared" si="1"/>
        <v>649.28447999999992</v>
      </c>
      <c r="R16" s="50"/>
      <c r="S16" s="51" t="s">
        <v>43</v>
      </c>
      <c r="T16" s="49">
        <v>1</v>
      </c>
      <c r="U16" s="49" t="s">
        <v>14</v>
      </c>
      <c r="V16" s="49">
        <v>96.77</v>
      </c>
      <c r="W16" s="50">
        <f t="shared" si="2"/>
        <v>1041.6322799999998</v>
      </c>
    </row>
    <row r="17" spans="1:27" ht="16.5" customHeight="1" x14ac:dyDescent="0.25">
      <c r="B17" s="49">
        <v>2</v>
      </c>
      <c r="C17" s="49" t="s">
        <v>14</v>
      </c>
      <c r="D17" s="49">
        <v>83.95</v>
      </c>
      <c r="E17" s="50">
        <f t="shared" si="4"/>
        <v>903.63779999999997</v>
      </c>
      <c r="H17" s="49">
        <v>2</v>
      </c>
      <c r="I17" s="49" t="s">
        <v>14</v>
      </c>
      <c r="J17" s="49">
        <v>111.59</v>
      </c>
      <c r="K17" s="50">
        <f t="shared" si="3"/>
        <v>1201.1547599999999</v>
      </c>
      <c r="N17" s="49">
        <v>2</v>
      </c>
      <c r="O17" s="49" t="s">
        <v>11</v>
      </c>
      <c r="P17" s="49">
        <v>60.32</v>
      </c>
      <c r="Q17" s="50">
        <f t="shared" si="1"/>
        <v>649.28447999999992</v>
      </c>
      <c r="R17" s="50"/>
      <c r="T17" s="49">
        <v>2</v>
      </c>
      <c r="U17" s="49" t="s">
        <v>45</v>
      </c>
      <c r="V17" s="49">
        <v>152.72</v>
      </c>
      <c r="W17" s="50">
        <f t="shared" si="2"/>
        <v>1643.87808</v>
      </c>
    </row>
    <row r="18" spans="1:27" ht="16.5" customHeight="1" x14ac:dyDescent="0.25">
      <c r="B18" s="49">
        <v>3</v>
      </c>
      <c r="C18" s="49" t="s">
        <v>11</v>
      </c>
      <c r="D18" s="49">
        <v>63.35</v>
      </c>
      <c r="E18" s="50">
        <f t="shared" si="4"/>
        <v>681.89940000000001</v>
      </c>
      <c r="K18" s="50"/>
      <c r="N18" s="49">
        <v>3</v>
      </c>
      <c r="O18" s="49" t="s">
        <v>11</v>
      </c>
      <c r="P18" s="49">
        <v>65.77</v>
      </c>
      <c r="Q18" s="50">
        <f t="shared" si="1"/>
        <v>707.94827999999995</v>
      </c>
      <c r="R18" s="50"/>
      <c r="W18" s="50"/>
    </row>
    <row r="19" spans="1:27" ht="16.5" customHeight="1" x14ac:dyDescent="0.25">
      <c r="E19" s="50"/>
      <c r="K19" s="50"/>
      <c r="N19" s="49">
        <v>4</v>
      </c>
      <c r="O19" s="49" t="s">
        <v>11</v>
      </c>
      <c r="P19" s="49">
        <v>65.77</v>
      </c>
      <c r="Q19" s="50">
        <f t="shared" si="1"/>
        <v>707.94827999999995</v>
      </c>
      <c r="R19" s="50"/>
      <c r="W19" s="50"/>
    </row>
    <row r="20" spans="1:27" ht="16.5" customHeight="1" x14ac:dyDescent="0.25">
      <c r="E20" s="50"/>
      <c r="K20" s="50"/>
      <c r="Q20" s="50"/>
      <c r="R20" s="50"/>
      <c r="W20" s="50"/>
    </row>
    <row r="21" spans="1:27" ht="16.5" customHeight="1" x14ac:dyDescent="0.25">
      <c r="A21" s="52" t="s">
        <v>48</v>
      </c>
      <c r="E21" s="50"/>
      <c r="G21" s="51" t="s">
        <v>48</v>
      </c>
      <c r="K21" s="50"/>
      <c r="M21" s="51" t="s">
        <v>48</v>
      </c>
      <c r="Q21" s="50"/>
      <c r="R21" s="50"/>
      <c r="S21" s="51" t="s">
        <v>48</v>
      </c>
      <c r="W21" s="50"/>
    </row>
    <row r="22" spans="1:27" ht="16.5" customHeight="1" x14ac:dyDescent="0.25">
      <c r="A22" s="51" t="s">
        <v>49</v>
      </c>
      <c r="B22" s="49">
        <v>1</v>
      </c>
      <c r="C22" s="49" t="s">
        <v>14</v>
      </c>
      <c r="D22" s="49">
        <v>84.09</v>
      </c>
      <c r="E22" s="50">
        <f t="shared" si="4"/>
        <v>905.14476000000002</v>
      </c>
      <c r="G22" s="51" t="s">
        <v>43</v>
      </c>
      <c r="H22" s="49">
        <v>1</v>
      </c>
      <c r="I22" s="49" t="s">
        <v>14</v>
      </c>
      <c r="J22" s="49">
        <v>111.58</v>
      </c>
      <c r="K22" s="50">
        <f t="shared" si="3"/>
        <v>1201.0471199999999</v>
      </c>
      <c r="M22" s="51" t="s">
        <v>47</v>
      </c>
      <c r="N22" s="49">
        <v>2</v>
      </c>
      <c r="O22" s="49" t="s">
        <v>11</v>
      </c>
      <c r="P22" s="49">
        <v>60.32</v>
      </c>
      <c r="Q22" s="50">
        <f t="shared" si="1"/>
        <v>649.28447999999992</v>
      </c>
      <c r="R22" s="50"/>
      <c r="S22" s="51" t="s">
        <v>43</v>
      </c>
      <c r="T22" s="49">
        <v>1</v>
      </c>
      <c r="U22" s="49" t="s">
        <v>14</v>
      </c>
      <c r="V22" s="49">
        <v>96.77</v>
      </c>
      <c r="W22" s="50">
        <f t="shared" si="2"/>
        <v>1041.6322799999998</v>
      </c>
    </row>
    <row r="23" spans="1:27" ht="16.5" customHeight="1" x14ac:dyDescent="0.25">
      <c r="H23" s="49">
        <v>2</v>
      </c>
      <c r="I23" s="49" t="s">
        <v>14</v>
      </c>
      <c r="J23" s="49">
        <v>113.33</v>
      </c>
      <c r="K23" s="50">
        <f t="shared" si="3"/>
        <v>1219.8841199999999</v>
      </c>
      <c r="N23" s="49">
        <v>3</v>
      </c>
      <c r="O23" s="49" t="s">
        <v>11</v>
      </c>
      <c r="P23" s="49">
        <v>65.77</v>
      </c>
      <c r="Q23" s="50">
        <f t="shared" si="1"/>
        <v>707.94827999999995</v>
      </c>
      <c r="R23" s="50"/>
      <c r="T23" s="49">
        <v>2</v>
      </c>
      <c r="U23" s="49" t="s">
        <v>11</v>
      </c>
      <c r="V23" s="49">
        <v>102.65</v>
      </c>
      <c r="W23" s="50">
        <f t="shared" si="2"/>
        <v>1104.9246000000001</v>
      </c>
    </row>
    <row r="24" spans="1:27" ht="16.5" customHeight="1" x14ac:dyDescent="0.25"/>
    <row r="25" spans="1:27" ht="16.5" customHeight="1" x14ac:dyDescent="0.25">
      <c r="Z25" s="49" t="s">
        <v>19</v>
      </c>
      <c r="AA25" s="49">
        <v>12</v>
      </c>
    </row>
    <row r="26" spans="1:27" ht="16.5" customHeight="1" x14ac:dyDescent="0.25">
      <c r="Z26" s="49" t="s">
        <v>20</v>
      </c>
      <c r="AA26" s="49">
        <v>20</v>
      </c>
    </row>
    <row r="27" spans="1:27" ht="16.5" customHeight="1" x14ac:dyDescent="0.25">
      <c r="Z27" s="49" t="s">
        <v>21</v>
      </c>
      <c r="AA27" s="49">
        <v>6</v>
      </c>
    </row>
    <row r="28" spans="1:27" ht="16.5" customHeight="1" x14ac:dyDescent="0.25">
      <c r="Z28" s="49" t="s">
        <v>55</v>
      </c>
      <c r="AA28" s="49">
        <v>15</v>
      </c>
    </row>
    <row r="29" spans="1:27" ht="16.5" customHeight="1" x14ac:dyDescent="0.25">
      <c r="AA29" s="49">
        <f>SUM(AA25:AA28)</f>
        <v>53</v>
      </c>
    </row>
    <row r="30" spans="1:27" ht="16.5" customHeight="1" x14ac:dyDescent="0.25"/>
    <row r="31" spans="1:27" ht="16.5" customHeight="1" x14ac:dyDescent="0.25"/>
    <row r="32" spans="1:27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5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80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O31"/>
  <sheetViews>
    <sheetView workbookViewId="0">
      <selection activeCell="E17" sqref="E17:L18"/>
    </sheetView>
  </sheetViews>
  <sheetFormatPr defaultRowHeight="15" x14ac:dyDescent="0.25"/>
  <cols>
    <col min="4" max="5" width="14.28515625" bestFit="1" customWidth="1"/>
    <col min="6" max="6" width="10" bestFit="1" customWidth="1"/>
    <col min="8" max="8" width="11.5703125" bestFit="1" customWidth="1"/>
    <col min="9" max="9" width="10" bestFit="1" customWidth="1"/>
    <col min="10" max="10" width="14.28515625" bestFit="1" customWidth="1"/>
    <col min="12" max="12" width="10" bestFit="1" customWidth="1"/>
  </cols>
  <sheetData>
    <row r="1" spans="1:15" x14ac:dyDescent="0.25">
      <c r="B1" t="s">
        <v>15</v>
      </c>
      <c r="M1" s="1"/>
      <c r="N1" s="1"/>
      <c r="O1" s="1"/>
    </row>
    <row r="2" spans="1:15" x14ac:dyDescent="0.25">
      <c r="M2" s="1"/>
      <c r="N2" s="1"/>
      <c r="O2" s="1"/>
    </row>
    <row r="3" spans="1:15" x14ac:dyDescent="0.25">
      <c r="B3">
        <v>407</v>
      </c>
      <c r="C3">
        <v>54.72</v>
      </c>
      <c r="D3">
        <f>C3*10.764</f>
        <v>589.00608</v>
      </c>
      <c r="E3" s="6">
        <v>11660000</v>
      </c>
      <c r="F3">
        <f>E3/D3</f>
        <v>19796.060509256542</v>
      </c>
      <c r="H3">
        <v>699600</v>
      </c>
      <c r="I3">
        <v>30000</v>
      </c>
      <c r="J3" s="6">
        <f>E3+H3+I3</f>
        <v>12389600</v>
      </c>
      <c r="L3">
        <f>J3/D3</f>
        <v>21034.757400127346</v>
      </c>
      <c r="M3" s="1"/>
      <c r="N3" s="1"/>
      <c r="O3" s="1"/>
    </row>
    <row r="4" spans="1:15" x14ac:dyDescent="0.25">
      <c r="E4" s="6"/>
      <c r="F4" s="7" t="e">
        <f>E4/#REF!</f>
        <v>#REF!</v>
      </c>
      <c r="I4">
        <v>30000</v>
      </c>
      <c r="J4" s="6">
        <f t="shared" ref="J4:J22" si="0">E4+H4+I4</f>
        <v>30000</v>
      </c>
      <c r="L4" s="7" t="e">
        <f>J4/#REF!</f>
        <v>#REF!</v>
      </c>
      <c r="M4" s="1"/>
      <c r="N4" s="1"/>
      <c r="O4" s="1"/>
    </row>
    <row r="5" spans="1:15" x14ac:dyDescent="0.25">
      <c r="E5" s="6"/>
      <c r="F5" t="e">
        <f>E5/D5</f>
        <v>#DIV/0!</v>
      </c>
      <c r="I5">
        <v>30000</v>
      </c>
      <c r="J5" s="6">
        <f t="shared" si="0"/>
        <v>30000</v>
      </c>
      <c r="L5" t="e">
        <f>J5/D5</f>
        <v>#DIV/0!</v>
      </c>
      <c r="M5" s="1"/>
      <c r="N5" s="1"/>
      <c r="O5" s="1"/>
    </row>
    <row r="6" spans="1:15" x14ac:dyDescent="0.25">
      <c r="E6" s="6"/>
      <c r="F6" t="e">
        <f>E6/D6</f>
        <v>#DIV/0!</v>
      </c>
      <c r="I6">
        <v>30000</v>
      </c>
      <c r="J6" s="6">
        <f t="shared" si="0"/>
        <v>30000</v>
      </c>
      <c r="L6" t="e">
        <f>J6/D6</f>
        <v>#DIV/0!</v>
      </c>
      <c r="M6" s="1"/>
      <c r="N6" s="1"/>
      <c r="O6" s="1"/>
    </row>
    <row r="7" spans="1:15" x14ac:dyDescent="0.25">
      <c r="E7" s="6"/>
      <c r="F7" s="7" t="e">
        <f>E7/#REF!</f>
        <v>#REF!</v>
      </c>
      <c r="I7">
        <v>30000</v>
      </c>
      <c r="J7" s="6">
        <f t="shared" si="0"/>
        <v>30000</v>
      </c>
      <c r="L7" t="e">
        <f>J7/D7</f>
        <v>#DIV/0!</v>
      </c>
      <c r="M7" s="1"/>
      <c r="N7" s="1"/>
      <c r="O7" s="1"/>
    </row>
    <row r="8" spans="1:15" x14ac:dyDescent="0.25">
      <c r="D8">
        <f t="shared" ref="D8:D18" si="1">C8*10.764</f>
        <v>0</v>
      </c>
      <c r="E8" s="6"/>
      <c r="F8" t="e">
        <f>E8/D8</f>
        <v>#DIV/0!</v>
      </c>
      <c r="I8">
        <v>30000</v>
      </c>
      <c r="J8" s="6">
        <f t="shared" si="0"/>
        <v>30000</v>
      </c>
      <c r="L8" t="e">
        <f>J8/D8</f>
        <v>#DIV/0!</v>
      </c>
      <c r="M8" s="1"/>
      <c r="N8" s="1"/>
      <c r="O8" s="1"/>
    </row>
    <row r="9" spans="1:15" x14ac:dyDescent="0.25">
      <c r="D9">
        <f t="shared" si="1"/>
        <v>0</v>
      </c>
      <c r="E9" s="6"/>
      <c r="F9" t="e">
        <f>E9/D9</f>
        <v>#DIV/0!</v>
      </c>
      <c r="I9">
        <v>30000</v>
      </c>
      <c r="J9" s="6">
        <f t="shared" si="0"/>
        <v>30000</v>
      </c>
      <c r="L9" t="e">
        <f>J9/D9</f>
        <v>#DIV/0!</v>
      </c>
      <c r="M9" s="1"/>
      <c r="N9" s="1"/>
      <c r="O9" s="1"/>
    </row>
    <row r="10" spans="1:15" x14ac:dyDescent="0.25">
      <c r="B10" s="1"/>
      <c r="C10" s="1"/>
      <c r="D10" s="1">
        <f t="shared" si="1"/>
        <v>0</v>
      </c>
      <c r="E10" s="1"/>
      <c r="F10" s="1" t="e">
        <f>E10/D10</f>
        <v>#DIV/0!</v>
      </c>
      <c r="G10" s="1"/>
      <c r="H10" s="1"/>
      <c r="I10" s="1"/>
      <c r="J10" s="3">
        <f t="shared" si="0"/>
        <v>0</v>
      </c>
      <c r="K10" s="1"/>
      <c r="L10" s="1" t="e">
        <f>J10/D10</f>
        <v>#DIV/0!</v>
      </c>
      <c r="M10" s="1"/>
      <c r="N10" s="1"/>
      <c r="O10" s="1"/>
    </row>
    <row r="11" spans="1:15" x14ac:dyDescent="0.25">
      <c r="B11" s="1"/>
      <c r="C11" s="1"/>
      <c r="D11" s="1">
        <f t="shared" si="1"/>
        <v>0</v>
      </c>
      <c r="E11" s="1"/>
      <c r="F11" s="1" t="e">
        <f>E11/D11</f>
        <v>#DIV/0!</v>
      </c>
      <c r="G11" s="1"/>
      <c r="H11" s="1"/>
      <c r="I11" s="1"/>
      <c r="J11" s="3">
        <f t="shared" si="0"/>
        <v>0</v>
      </c>
      <c r="K11" s="1"/>
      <c r="L11" s="1" t="e">
        <f>J11/D11</f>
        <v>#DIV/0!</v>
      </c>
      <c r="M11" s="1"/>
      <c r="N11" s="1"/>
      <c r="O11" s="1"/>
    </row>
    <row r="12" spans="1:15" x14ac:dyDescent="0.25">
      <c r="B12" s="1"/>
      <c r="C12" s="1"/>
      <c r="D12" s="1">
        <f t="shared" si="1"/>
        <v>0</v>
      </c>
      <c r="E12" s="1"/>
      <c r="F12" s="1" t="e">
        <f>E12/D12</f>
        <v>#DIV/0!</v>
      </c>
      <c r="G12" s="1"/>
      <c r="H12" s="1"/>
      <c r="I12" s="1"/>
      <c r="J12" s="3">
        <f t="shared" si="0"/>
        <v>0</v>
      </c>
      <c r="K12" s="1"/>
      <c r="L12" s="1" t="e">
        <f>J12/D12</f>
        <v>#DIV/0!</v>
      </c>
      <c r="M12" s="1"/>
      <c r="N12" s="1"/>
      <c r="O12" s="1"/>
    </row>
    <row r="13" spans="1:15" x14ac:dyDescent="0.25">
      <c r="B13" s="1"/>
      <c r="C13" s="1"/>
      <c r="D13" s="1">
        <f t="shared" si="1"/>
        <v>0</v>
      </c>
      <c r="E13" s="1"/>
      <c r="F13" s="1" t="e">
        <f>E13/D13</f>
        <v>#DIV/0!</v>
      </c>
      <c r="G13" s="1"/>
      <c r="H13" s="1"/>
      <c r="I13" s="1"/>
      <c r="J13" s="3">
        <f t="shared" si="0"/>
        <v>0</v>
      </c>
      <c r="K13" s="1"/>
      <c r="L13" s="1" t="e">
        <f>J13/D13</f>
        <v>#DIV/0!</v>
      </c>
      <c r="M13" s="1"/>
      <c r="N13" s="1"/>
      <c r="O13" s="1"/>
    </row>
    <row r="14" spans="1:15" x14ac:dyDescent="0.25">
      <c r="B14" s="1"/>
      <c r="C14" s="1"/>
      <c r="D14" s="1">
        <f t="shared" si="1"/>
        <v>0</v>
      </c>
      <c r="E14" s="1"/>
      <c r="F14" s="1" t="e">
        <f>E14/D14</f>
        <v>#DIV/0!</v>
      </c>
      <c r="G14" s="1"/>
      <c r="H14" s="1"/>
      <c r="I14" s="1"/>
      <c r="J14" s="3">
        <f t="shared" si="0"/>
        <v>0</v>
      </c>
      <c r="K14" s="1"/>
      <c r="L14" s="1" t="e">
        <f>J14/D14</f>
        <v>#DIV/0!</v>
      </c>
      <c r="M14" s="1"/>
      <c r="N14" s="1"/>
      <c r="O14" s="1"/>
    </row>
    <row r="15" spans="1:15" x14ac:dyDescent="0.25">
      <c r="B15" s="1"/>
      <c r="C15" s="1"/>
      <c r="D15" s="1">
        <f t="shared" si="1"/>
        <v>0</v>
      </c>
      <c r="E15" s="1"/>
      <c r="F15" s="1" t="e">
        <f>E15/D15</f>
        <v>#DIV/0!</v>
      </c>
      <c r="G15" s="1"/>
      <c r="H15" s="1"/>
      <c r="I15" s="1"/>
      <c r="J15" s="3">
        <f t="shared" si="0"/>
        <v>0</v>
      </c>
      <c r="K15" s="1"/>
      <c r="L15" s="1" t="e">
        <f>J15/D15</f>
        <v>#DIV/0!</v>
      </c>
      <c r="M15" s="1"/>
      <c r="N15" s="1"/>
      <c r="O15" s="1"/>
    </row>
    <row r="16" spans="1:15" x14ac:dyDescent="0.25">
      <c r="A16" s="77" t="s">
        <v>58</v>
      </c>
      <c r="C16" t="s">
        <v>5</v>
      </c>
      <c r="F16" t="e">
        <f>E16/D16</f>
        <v>#DIV/0!</v>
      </c>
      <c r="J16" s="6">
        <f t="shared" si="0"/>
        <v>0</v>
      </c>
      <c r="L16" t="e">
        <f>J16/D16</f>
        <v>#DIV/0!</v>
      </c>
    </row>
    <row r="17" spans="2:12" x14ac:dyDescent="0.25">
      <c r="B17" t="s">
        <v>59</v>
      </c>
      <c r="C17">
        <v>63.35</v>
      </c>
      <c r="D17">
        <f t="shared" si="1"/>
        <v>681.89940000000001</v>
      </c>
      <c r="E17" s="6">
        <v>13638000</v>
      </c>
      <c r="F17">
        <f>E17/D17</f>
        <v>20000.017597903738</v>
      </c>
      <c r="H17" s="6">
        <v>818300</v>
      </c>
      <c r="I17" s="6">
        <v>30000</v>
      </c>
      <c r="J17" s="6">
        <f t="shared" si="0"/>
        <v>14486300</v>
      </c>
      <c r="L17">
        <f>J17/D17</f>
        <v>21244.042742961792</v>
      </c>
    </row>
    <row r="18" spans="2:12" x14ac:dyDescent="0.25">
      <c r="D18">
        <f t="shared" si="1"/>
        <v>0</v>
      </c>
      <c r="F18" t="e">
        <f>E18/D18</f>
        <v>#DIV/0!</v>
      </c>
      <c r="J18" s="6">
        <f t="shared" si="0"/>
        <v>0</v>
      </c>
      <c r="L18" t="e">
        <f>J18/D18</f>
        <v>#DIV/0!</v>
      </c>
    </row>
    <row r="19" spans="2:12" x14ac:dyDescent="0.25">
      <c r="D19">
        <f t="shared" ref="D19:D20" si="2">C19*10.764</f>
        <v>0</v>
      </c>
      <c r="F19" t="e">
        <f>E19/D19</f>
        <v>#DIV/0!</v>
      </c>
      <c r="J19" s="6">
        <f t="shared" si="0"/>
        <v>0</v>
      </c>
      <c r="L19" t="e">
        <f>J19/D19</f>
        <v>#DIV/0!</v>
      </c>
    </row>
    <row r="20" spans="2:12" x14ac:dyDescent="0.25">
      <c r="D20">
        <f t="shared" si="2"/>
        <v>0</v>
      </c>
      <c r="F20" t="e">
        <f>E20/D20</f>
        <v>#DIV/0!</v>
      </c>
      <c r="J20" s="6">
        <f t="shared" si="0"/>
        <v>0</v>
      </c>
      <c r="L20" t="e">
        <f>J20/D20</f>
        <v>#DIV/0!</v>
      </c>
    </row>
    <row r="21" spans="2:12" x14ac:dyDescent="0.25">
      <c r="F21" t="e">
        <f>E21/D21</f>
        <v>#DIV/0!</v>
      </c>
      <c r="J21" s="6">
        <f t="shared" si="0"/>
        <v>0</v>
      </c>
      <c r="L21" t="e">
        <f>J21/D21</f>
        <v>#DIV/0!</v>
      </c>
    </row>
    <row r="22" spans="2:12" x14ac:dyDescent="0.25">
      <c r="J22" s="6">
        <f t="shared" si="0"/>
        <v>0</v>
      </c>
      <c r="L22" t="e">
        <f>J22/D22</f>
        <v>#DIV/0!</v>
      </c>
    </row>
    <row r="29" spans="2:12" x14ac:dyDescent="0.25">
      <c r="C29" s="1"/>
      <c r="D29" s="1"/>
    </row>
    <row r="30" spans="2:12" x14ac:dyDescent="0.25">
      <c r="C30" s="1"/>
      <c r="D30" s="1"/>
    </row>
    <row r="31" spans="2:12" x14ac:dyDescent="0.25">
      <c r="C31" s="1"/>
      <c r="D31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5" workbookViewId="0">
      <selection activeCell="A16" sqref="A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787D-3DA3-486D-BE1B-FFF98D141EAF}">
  <dimension ref="A1:M68"/>
  <sheetViews>
    <sheetView topLeftCell="A7" zoomScale="160" zoomScaleNormal="160" workbookViewId="0">
      <selection activeCell="E18" sqref="E18:F18"/>
    </sheetView>
  </sheetViews>
  <sheetFormatPr defaultRowHeight="16.5" x14ac:dyDescent="0.3"/>
  <cols>
    <col min="1" max="1" width="3.28515625" style="16" customWidth="1"/>
    <col min="2" max="2" width="4.42578125" style="18" customWidth="1"/>
    <col min="3" max="3" width="4" style="18" customWidth="1"/>
    <col min="4" max="4" width="5.7109375" style="29" customWidth="1"/>
    <col min="5" max="5" width="7" style="23" customWidth="1"/>
    <col min="6" max="6" width="5.7109375" style="56" customWidth="1"/>
    <col min="7" max="7" width="6.140625" style="54" customWidth="1"/>
    <col min="8" max="8" width="12.7109375" style="54" customWidth="1"/>
    <col min="9" max="9" width="14.140625" style="54" customWidth="1"/>
    <col min="10" max="10" width="9.7109375" style="54" customWidth="1"/>
    <col min="11" max="11" width="10.140625" style="54" customWidth="1"/>
    <col min="12" max="12" width="10.42578125" style="54" bestFit="1" customWidth="1"/>
    <col min="13" max="13" width="10.28515625" style="53" bestFit="1" customWidth="1"/>
    <col min="14" max="16384" width="9.140625" style="54"/>
  </cols>
  <sheetData>
    <row r="1" spans="1:12" ht="50.2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2" x14ac:dyDescent="0.3">
      <c r="A2" s="14">
        <v>1</v>
      </c>
      <c r="B2" s="12">
        <v>102</v>
      </c>
      <c r="C2" s="26">
        <v>1</v>
      </c>
      <c r="D2" s="59" t="s">
        <v>14</v>
      </c>
      <c r="E2" s="27">
        <v>904</v>
      </c>
      <c r="F2" s="12">
        <f t="shared" ref="F2:F17" si="0">E2*1.1</f>
        <v>994.40000000000009</v>
      </c>
      <c r="G2" s="88">
        <v>20600</v>
      </c>
      <c r="H2" s="89">
        <f t="shared" ref="H2:H17" si="1">E2*G2</f>
        <v>18622400</v>
      </c>
      <c r="I2" s="90">
        <f t="shared" ref="I2:I17" si="2">ROUND(H2*1.08,0)</f>
        <v>20112192</v>
      </c>
      <c r="J2" s="91">
        <f t="shared" ref="J2:J17" si="3">MROUND((I2*0.03/12),500)</f>
        <v>50500</v>
      </c>
      <c r="K2" s="92">
        <f t="shared" ref="K2:K17" si="4">F2*2800</f>
        <v>2784320.0000000005</v>
      </c>
      <c r="L2" s="100" t="s">
        <v>61</v>
      </c>
    </row>
    <row r="3" spans="1:12" x14ac:dyDescent="0.3">
      <c r="A3" s="14">
        <v>2</v>
      </c>
      <c r="B3" s="12">
        <v>103</v>
      </c>
      <c r="C3" s="26">
        <v>1</v>
      </c>
      <c r="D3" s="59" t="s">
        <v>11</v>
      </c>
      <c r="E3" s="27">
        <v>682</v>
      </c>
      <c r="F3" s="12">
        <f t="shared" si="0"/>
        <v>750.2</v>
      </c>
      <c r="G3" s="88">
        <v>20600</v>
      </c>
      <c r="H3" s="89">
        <f t="shared" si="1"/>
        <v>14049200</v>
      </c>
      <c r="I3" s="90">
        <f t="shared" si="2"/>
        <v>15173136</v>
      </c>
      <c r="J3" s="91">
        <f t="shared" si="3"/>
        <v>38000</v>
      </c>
      <c r="K3" s="92">
        <f t="shared" si="4"/>
        <v>2100560</v>
      </c>
      <c r="L3" s="100" t="s">
        <v>61</v>
      </c>
    </row>
    <row r="4" spans="1:12" x14ac:dyDescent="0.3">
      <c r="A4" s="14">
        <v>3</v>
      </c>
      <c r="B4" s="12">
        <v>202</v>
      </c>
      <c r="C4" s="26">
        <v>2</v>
      </c>
      <c r="D4" s="59" t="s">
        <v>14</v>
      </c>
      <c r="E4" s="27">
        <v>904</v>
      </c>
      <c r="F4" s="12">
        <f t="shared" si="0"/>
        <v>994.40000000000009</v>
      </c>
      <c r="G4" s="88">
        <v>20680</v>
      </c>
      <c r="H4" s="89">
        <f t="shared" si="1"/>
        <v>18694720</v>
      </c>
      <c r="I4" s="90">
        <f t="shared" si="2"/>
        <v>20190298</v>
      </c>
      <c r="J4" s="91">
        <f t="shared" si="3"/>
        <v>50500</v>
      </c>
      <c r="K4" s="92">
        <f t="shared" si="4"/>
        <v>2784320.0000000005</v>
      </c>
      <c r="L4" s="100" t="s">
        <v>61</v>
      </c>
    </row>
    <row r="5" spans="1:12" x14ac:dyDescent="0.3">
      <c r="A5" s="14">
        <v>4</v>
      </c>
      <c r="B5" s="12">
        <v>203</v>
      </c>
      <c r="C5" s="26">
        <v>2</v>
      </c>
      <c r="D5" s="59" t="s">
        <v>11</v>
      </c>
      <c r="E5" s="27">
        <v>682</v>
      </c>
      <c r="F5" s="12">
        <f t="shared" si="0"/>
        <v>750.2</v>
      </c>
      <c r="G5" s="88">
        <v>20680</v>
      </c>
      <c r="H5" s="89">
        <f t="shared" si="1"/>
        <v>14103760</v>
      </c>
      <c r="I5" s="90">
        <f t="shared" si="2"/>
        <v>15232061</v>
      </c>
      <c r="J5" s="91">
        <f t="shared" si="3"/>
        <v>38000</v>
      </c>
      <c r="K5" s="92">
        <f t="shared" si="4"/>
        <v>2100560</v>
      </c>
      <c r="L5" s="100" t="s">
        <v>61</v>
      </c>
    </row>
    <row r="6" spans="1:12" x14ac:dyDescent="0.3">
      <c r="A6" s="14">
        <v>5</v>
      </c>
      <c r="B6" s="12">
        <v>301</v>
      </c>
      <c r="C6" s="26">
        <v>3</v>
      </c>
      <c r="D6" s="59" t="s">
        <v>14</v>
      </c>
      <c r="E6" s="27">
        <v>905</v>
      </c>
      <c r="F6" s="12">
        <f t="shared" si="0"/>
        <v>995.50000000000011</v>
      </c>
      <c r="G6" s="88">
        <v>20760</v>
      </c>
      <c r="H6" s="89">
        <f t="shared" si="1"/>
        <v>18787800</v>
      </c>
      <c r="I6" s="90">
        <f t="shared" si="2"/>
        <v>20290824</v>
      </c>
      <c r="J6" s="91">
        <f t="shared" si="3"/>
        <v>50500</v>
      </c>
      <c r="K6" s="92">
        <f t="shared" si="4"/>
        <v>2787400.0000000005</v>
      </c>
      <c r="L6" s="100" t="s">
        <v>61</v>
      </c>
    </row>
    <row r="7" spans="1:12" x14ac:dyDescent="0.3">
      <c r="A7" s="14">
        <v>6</v>
      </c>
      <c r="B7" s="12">
        <v>302</v>
      </c>
      <c r="C7" s="26">
        <v>3</v>
      </c>
      <c r="D7" s="59" t="s">
        <v>14</v>
      </c>
      <c r="E7" s="27">
        <v>904</v>
      </c>
      <c r="F7" s="12">
        <f t="shared" si="0"/>
        <v>994.40000000000009</v>
      </c>
      <c r="G7" s="88">
        <v>20760</v>
      </c>
      <c r="H7" s="89">
        <f t="shared" si="1"/>
        <v>18767040</v>
      </c>
      <c r="I7" s="90">
        <f t="shared" si="2"/>
        <v>20268403</v>
      </c>
      <c r="J7" s="91">
        <f t="shared" si="3"/>
        <v>50500</v>
      </c>
      <c r="K7" s="92">
        <f t="shared" si="4"/>
        <v>2784320.0000000005</v>
      </c>
      <c r="L7" s="100" t="s">
        <v>61</v>
      </c>
    </row>
    <row r="8" spans="1:12" x14ac:dyDescent="0.3">
      <c r="A8" s="14">
        <v>7</v>
      </c>
      <c r="B8" s="12">
        <v>303</v>
      </c>
      <c r="C8" s="26">
        <v>3</v>
      </c>
      <c r="D8" s="59" t="s">
        <v>11</v>
      </c>
      <c r="E8" s="27">
        <v>682</v>
      </c>
      <c r="F8" s="12">
        <f t="shared" si="0"/>
        <v>750.2</v>
      </c>
      <c r="G8" s="88">
        <v>20760</v>
      </c>
      <c r="H8" s="89">
        <f t="shared" si="1"/>
        <v>14158320</v>
      </c>
      <c r="I8" s="90">
        <f t="shared" si="2"/>
        <v>15290986</v>
      </c>
      <c r="J8" s="91">
        <f t="shared" si="3"/>
        <v>38000</v>
      </c>
      <c r="K8" s="92">
        <f t="shared" si="4"/>
        <v>2100560</v>
      </c>
      <c r="L8" s="100" t="s">
        <v>61</v>
      </c>
    </row>
    <row r="9" spans="1:12" x14ac:dyDescent="0.3">
      <c r="A9" s="14">
        <v>8</v>
      </c>
      <c r="B9" s="12">
        <v>503</v>
      </c>
      <c r="C9" s="26">
        <v>5</v>
      </c>
      <c r="D9" s="59" t="s">
        <v>11</v>
      </c>
      <c r="E9" s="27">
        <v>682</v>
      </c>
      <c r="F9" s="12">
        <f t="shared" si="0"/>
        <v>750.2</v>
      </c>
      <c r="G9" s="88">
        <v>20920</v>
      </c>
      <c r="H9" s="89">
        <f t="shared" si="1"/>
        <v>14267440</v>
      </c>
      <c r="I9" s="90">
        <f t="shared" si="2"/>
        <v>15408835</v>
      </c>
      <c r="J9" s="91">
        <f t="shared" si="3"/>
        <v>38500</v>
      </c>
      <c r="K9" s="92">
        <f t="shared" si="4"/>
        <v>2100560</v>
      </c>
      <c r="L9" s="100" t="s">
        <v>61</v>
      </c>
    </row>
    <row r="10" spans="1:12" x14ac:dyDescent="0.3">
      <c r="A10" s="14">
        <v>9</v>
      </c>
      <c r="B10" s="12">
        <v>701</v>
      </c>
      <c r="C10" s="26">
        <v>7</v>
      </c>
      <c r="D10" s="59" t="s">
        <v>14</v>
      </c>
      <c r="E10" s="27">
        <v>905</v>
      </c>
      <c r="F10" s="12">
        <f t="shared" si="0"/>
        <v>995.50000000000011</v>
      </c>
      <c r="G10" s="88">
        <v>21080</v>
      </c>
      <c r="H10" s="89">
        <f t="shared" si="1"/>
        <v>19077400</v>
      </c>
      <c r="I10" s="90">
        <f t="shared" si="2"/>
        <v>20603592</v>
      </c>
      <c r="J10" s="91">
        <f t="shared" si="3"/>
        <v>51500</v>
      </c>
      <c r="K10" s="92">
        <f t="shared" si="4"/>
        <v>2787400.0000000005</v>
      </c>
      <c r="L10" s="100" t="s">
        <v>61</v>
      </c>
    </row>
    <row r="11" spans="1:12" x14ac:dyDescent="0.3">
      <c r="A11" s="14">
        <v>10</v>
      </c>
      <c r="B11" s="12">
        <v>801</v>
      </c>
      <c r="C11" s="26">
        <v>8</v>
      </c>
      <c r="D11" s="59" t="s">
        <v>14</v>
      </c>
      <c r="E11" s="27">
        <v>905</v>
      </c>
      <c r="F11" s="12">
        <f t="shared" si="0"/>
        <v>995.50000000000011</v>
      </c>
      <c r="G11" s="88">
        <v>21160</v>
      </c>
      <c r="H11" s="89">
        <f t="shared" si="1"/>
        <v>19149800</v>
      </c>
      <c r="I11" s="90">
        <f t="shared" si="2"/>
        <v>20681784</v>
      </c>
      <c r="J11" s="91">
        <f t="shared" si="3"/>
        <v>51500</v>
      </c>
      <c r="K11" s="92">
        <f t="shared" si="4"/>
        <v>2787400.0000000005</v>
      </c>
      <c r="L11" s="100" t="s">
        <v>61</v>
      </c>
    </row>
    <row r="12" spans="1:12" x14ac:dyDescent="0.3">
      <c r="A12" s="14">
        <v>11</v>
      </c>
      <c r="B12" s="12">
        <v>802</v>
      </c>
      <c r="C12" s="26">
        <v>8</v>
      </c>
      <c r="D12" s="59" t="s">
        <v>14</v>
      </c>
      <c r="E12" s="27">
        <v>904</v>
      </c>
      <c r="F12" s="12">
        <f t="shared" si="0"/>
        <v>994.40000000000009</v>
      </c>
      <c r="G12" s="88">
        <v>21160</v>
      </c>
      <c r="H12" s="89">
        <f t="shared" si="1"/>
        <v>19128640</v>
      </c>
      <c r="I12" s="90">
        <f t="shared" si="2"/>
        <v>20658931</v>
      </c>
      <c r="J12" s="91">
        <f t="shared" si="3"/>
        <v>51500</v>
      </c>
      <c r="K12" s="92">
        <f t="shared" si="4"/>
        <v>2784320.0000000005</v>
      </c>
      <c r="L12" s="100" t="s">
        <v>61</v>
      </c>
    </row>
    <row r="13" spans="1:12" x14ac:dyDescent="0.3">
      <c r="A13" s="14">
        <v>12</v>
      </c>
      <c r="B13" s="12">
        <v>803</v>
      </c>
      <c r="C13" s="26">
        <v>8</v>
      </c>
      <c r="D13" s="59" t="s">
        <v>11</v>
      </c>
      <c r="E13" s="27">
        <v>682</v>
      </c>
      <c r="F13" s="12">
        <f t="shared" si="0"/>
        <v>750.2</v>
      </c>
      <c r="G13" s="88">
        <v>21160</v>
      </c>
      <c r="H13" s="89">
        <f t="shared" si="1"/>
        <v>14431120</v>
      </c>
      <c r="I13" s="90">
        <f t="shared" si="2"/>
        <v>15585610</v>
      </c>
      <c r="J13" s="91">
        <f t="shared" si="3"/>
        <v>39000</v>
      </c>
      <c r="K13" s="92">
        <f t="shared" si="4"/>
        <v>2100560</v>
      </c>
      <c r="L13" s="100" t="s">
        <v>61</v>
      </c>
    </row>
    <row r="14" spans="1:12" x14ac:dyDescent="0.3">
      <c r="A14" s="14">
        <v>13</v>
      </c>
      <c r="B14" s="12">
        <v>901</v>
      </c>
      <c r="C14" s="26">
        <v>9</v>
      </c>
      <c r="D14" s="59" t="s">
        <v>14</v>
      </c>
      <c r="E14" s="27">
        <v>905</v>
      </c>
      <c r="F14" s="12">
        <f t="shared" si="0"/>
        <v>995.50000000000011</v>
      </c>
      <c r="G14" s="88">
        <v>21240</v>
      </c>
      <c r="H14" s="89">
        <f t="shared" si="1"/>
        <v>19222200</v>
      </c>
      <c r="I14" s="90">
        <f t="shared" si="2"/>
        <v>20759976</v>
      </c>
      <c r="J14" s="91">
        <f t="shared" si="3"/>
        <v>52000</v>
      </c>
      <c r="K14" s="92">
        <f t="shared" si="4"/>
        <v>2787400.0000000005</v>
      </c>
      <c r="L14" s="100" t="s">
        <v>61</v>
      </c>
    </row>
    <row r="15" spans="1:12" x14ac:dyDescent="0.3">
      <c r="A15" s="14">
        <v>14</v>
      </c>
      <c r="B15" s="12">
        <v>902</v>
      </c>
      <c r="C15" s="26">
        <v>9</v>
      </c>
      <c r="D15" s="59" t="s">
        <v>14</v>
      </c>
      <c r="E15" s="27">
        <v>904</v>
      </c>
      <c r="F15" s="12">
        <f t="shared" si="0"/>
        <v>994.40000000000009</v>
      </c>
      <c r="G15" s="88">
        <v>21240</v>
      </c>
      <c r="H15" s="89">
        <f t="shared" si="1"/>
        <v>19200960</v>
      </c>
      <c r="I15" s="90">
        <f t="shared" si="2"/>
        <v>20737037</v>
      </c>
      <c r="J15" s="91">
        <f t="shared" si="3"/>
        <v>52000</v>
      </c>
      <c r="K15" s="92">
        <f t="shared" si="4"/>
        <v>2784320.0000000005</v>
      </c>
      <c r="L15" s="100" t="s">
        <v>61</v>
      </c>
    </row>
    <row r="16" spans="1:12" x14ac:dyDescent="0.3">
      <c r="A16" s="14">
        <v>15</v>
      </c>
      <c r="B16" s="12">
        <v>903</v>
      </c>
      <c r="C16" s="26">
        <v>9</v>
      </c>
      <c r="D16" s="59" t="s">
        <v>11</v>
      </c>
      <c r="E16" s="27">
        <v>682</v>
      </c>
      <c r="F16" s="12">
        <f t="shared" si="0"/>
        <v>750.2</v>
      </c>
      <c r="G16" s="88">
        <v>21240</v>
      </c>
      <c r="H16" s="89">
        <f t="shared" si="1"/>
        <v>14485680</v>
      </c>
      <c r="I16" s="90">
        <f t="shared" si="2"/>
        <v>15644534</v>
      </c>
      <c r="J16" s="91">
        <f t="shared" si="3"/>
        <v>39000</v>
      </c>
      <c r="K16" s="92">
        <f t="shared" si="4"/>
        <v>2100560</v>
      </c>
      <c r="L16" s="100" t="s">
        <v>61</v>
      </c>
    </row>
    <row r="17" spans="1:13" x14ac:dyDescent="0.3">
      <c r="A17" s="14">
        <v>16</v>
      </c>
      <c r="B17" s="12">
        <v>1001</v>
      </c>
      <c r="C17" s="26">
        <v>10</v>
      </c>
      <c r="D17" s="59" t="s">
        <v>14</v>
      </c>
      <c r="E17" s="27">
        <v>905</v>
      </c>
      <c r="F17" s="12">
        <f t="shared" si="0"/>
        <v>995.50000000000011</v>
      </c>
      <c r="G17" s="88">
        <v>21320</v>
      </c>
      <c r="H17" s="89">
        <f t="shared" si="1"/>
        <v>19294600</v>
      </c>
      <c r="I17" s="90">
        <f t="shared" si="2"/>
        <v>20838168</v>
      </c>
      <c r="J17" s="91">
        <f t="shared" si="3"/>
        <v>52000</v>
      </c>
      <c r="K17" s="92">
        <f t="shared" si="4"/>
        <v>2787400.0000000005</v>
      </c>
      <c r="L17" s="100" t="s">
        <v>61</v>
      </c>
    </row>
    <row r="18" spans="1:13" x14ac:dyDescent="0.3">
      <c r="A18" s="79" t="s">
        <v>3</v>
      </c>
      <c r="B18" s="79"/>
      <c r="C18" s="79"/>
      <c r="D18" s="79"/>
      <c r="E18" s="28">
        <f>SUM(E2:E17)</f>
        <v>13137</v>
      </c>
      <c r="F18" s="24">
        <f>SUM(F2:F17)</f>
        <v>14450.7</v>
      </c>
      <c r="G18" s="88"/>
      <c r="H18" s="93">
        <f>SUM(H2:H17)</f>
        <v>275441080</v>
      </c>
      <c r="I18" s="93">
        <f>SUM(I2:I17)</f>
        <v>297476367</v>
      </c>
      <c r="J18" s="91"/>
      <c r="K18" s="94">
        <f>SUM(K2:K17)</f>
        <v>40461960</v>
      </c>
      <c r="L18" s="110"/>
    </row>
    <row r="19" spans="1:13" x14ac:dyDescent="0.3">
      <c r="A19" s="15"/>
      <c r="B19" s="15"/>
      <c r="C19" s="15"/>
      <c r="D19" s="15"/>
      <c r="E19" s="22"/>
      <c r="F19" s="22"/>
      <c r="G19" s="88"/>
      <c r="H19" s="95"/>
      <c r="I19" s="95"/>
      <c r="J19" s="96"/>
      <c r="K19" s="97"/>
    </row>
    <row r="20" spans="1:13" x14ac:dyDescent="0.3">
      <c r="D20" s="58"/>
    </row>
    <row r="21" spans="1:13" s="23" customFormat="1" x14ac:dyDescent="0.3">
      <c r="A21" s="16"/>
      <c r="B21" s="18"/>
      <c r="C21" s="18"/>
      <c r="D21" s="58"/>
      <c r="F21" s="56"/>
      <c r="G21" s="54"/>
      <c r="H21" s="54"/>
      <c r="I21" s="54"/>
      <c r="J21" s="54"/>
      <c r="K21" s="54"/>
      <c r="L21" s="54"/>
      <c r="M21" s="53"/>
    </row>
    <row r="22" spans="1:13" s="23" customFormat="1" x14ac:dyDescent="0.3">
      <c r="A22" s="16"/>
      <c r="B22" s="18"/>
      <c r="C22" s="18"/>
      <c r="D22" s="58"/>
      <c r="F22" s="56"/>
      <c r="G22" s="54"/>
      <c r="H22" s="54"/>
      <c r="I22" s="54"/>
      <c r="J22" s="54"/>
      <c r="K22" s="54"/>
      <c r="L22" s="54"/>
      <c r="M22" s="53"/>
    </row>
    <row r="23" spans="1:13" s="23" customFormat="1" x14ac:dyDescent="0.3">
      <c r="A23" s="16"/>
      <c r="B23" s="18"/>
      <c r="C23" s="18"/>
      <c r="D23" s="58"/>
      <c r="F23" s="56"/>
      <c r="G23" s="54"/>
      <c r="H23" s="54"/>
      <c r="I23" s="54"/>
      <c r="J23" s="54"/>
      <c r="K23" s="54"/>
      <c r="L23" s="54"/>
      <c r="M23" s="53"/>
    </row>
    <row r="24" spans="1:13" s="23" customFormat="1" x14ac:dyDescent="0.3">
      <c r="A24" s="16"/>
      <c r="B24" s="18"/>
      <c r="C24" s="18"/>
      <c r="D24" s="58"/>
      <c r="F24" s="56"/>
      <c r="G24" s="54"/>
      <c r="H24" s="54"/>
      <c r="I24" s="54"/>
      <c r="J24" s="54"/>
      <c r="K24" s="54"/>
      <c r="L24" s="54"/>
      <c r="M24" s="53"/>
    </row>
    <row r="25" spans="1:13" s="23" customFormat="1" x14ac:dyDescent="0.3">
      <c r="A25" s="16"/>
      <c r="B25" s="18"/>
      <c r="C25" s="18"/>
      <c r="D25" s="58"/>
      <c r="F25" s="56"/>
      <c r="G25" s="54"/>
      <c r="H25" s="54"/>
      <c r="I25" s="54"/>
      <c r="J25" s="54"/>
      <c r="K25" s="54"/>
      <c r="L25" s="54"/>
      <c r="M25" s="53"/>
    </row>
    <row r="26" spans="1:13" s="23" customFormat="1" x14ac:dyDescent="0.3">
      <c r="A26" s="16"/>
      <c r="B26" s="18"/>
      <c r="C26" s="18"/>
      <c r="D26" s="58"/>
      <c r="F26" s="56"/>
      <c r="G26" s="54"/>
      <c r="H26" s="54"/>
      <c r="I26" s="54"/>
      <c r="J26" s="54"/>
      <c r="K26" s="54"/>
      <c r="L26" s="54"/>
      <c r="M26" s="53"/>
    </row>
    <row r="27" spans="1:13" s="23" customFormat="1" x14ac:dyDescent="0.3">
      <c r="A27" s="16"/>
      <c r="B27" s="18"/>
      <c r="C27" s="18"/>
      <c r="D27" s="58"/>
      <c r="F27" s="56"/>
      <c r="G27" s="54"/>
      <c r="H27" s="54"/>
      <c r="I27" s="54"/>
      <c r="J27" s="54"/>
      <c r="K27" s="54"/>
      <c r="L27" s="54"/>
      <c r="M27" s="53"/>
    </row>
    <row r="28" spans="1:13" s="23" customFormat="1" x14ac:dyDescent="0.3">
      <c r="A28" s="16"/>
      <c r="B28" s="18"/>
      <c r="C28" s="18"/>
      <c r="D28" s="58"/>
      <c r="F28" s="56"/>
      <c r="G28" s="54"/>
      <c r="H28" s="54"/>
      <c r="I28" s="54"/>
      <c r="J28" s="54"/>
      <c r="K28" s="54"/>
      <c r="L28" s="54"/>
      <c r="M28" s="53"/>
    </row>
    <row r="29" spans="1:13" s="23" customFormat="1" x14ac:dyDescent="0.3">
      <c r="A29" s="16"/>
      <c r="B29" s="18"/>
      <c r="C29" s="18"/>
      <c r="D29" s="58"/>
      <c r="F29" s="56"/>
      <c r="G29" s="54"/>
      <c r="H29" s="54"/>
      <c r="I29" s="54"/>
      <c r="J29" s="54"/>
      <c r="K29" s="54"/>
      <c r="L29" s="54"/>
      <c r="M29" s="53"/>
    </row>
    <row r="30" spans="1:13" s="23" customFormat="1" x14ac:dyDescent="0.3">
      <c r="A30" s="16"/>
      <c r="B30" s="18"/>
      <c r="C30" s="18"/>
      <c r="D30" s="58"/>
      <c r="F30" s="56"/>
      <c r="G30" s="54"/>
      <c r="H30" s="54"/>
      <c r="I30" s="54"/>
      <c r="J30" s="54"/>
      <c r="K30" s="54"/>
      <c r="L30" s="54"/>
      <c r="M30" s="53"/>
    </row>
    <row r="31" spans="1:13" s="23" customFormat="1" x14ac:dyDescent="0.3">
      <c r="A31" s="16"/>
      <c r="B31" s="18"/>
      <c r="C31" s="18"/>
      <c r="D31" s="58"/>
      <c r="F31" s="56"/>
      <c r="G31" s="54"/>
      <c r="H31" s="54"/>
      <c r="I31" s="54"/>
      <c r="J31" s="54"/>
      <c r="K31" s="54"/>
      <c r="L31" s="54"/>
      <c r="M31" s="53"/>
    </row>
    <row r="32" spans="1:13" s="23" customFormat="1" x14ac:dyDescent="0.3">
      <c r="A32" s="16"/>
      <c r="B32" s="18"/>
      <c r="C32" s="18"/>
      <c r="D32" s="58"/>
      <c r="F32" s="56"/>
      <c r="G32" s="54"/>
      <c r="H32" s="54"/>
      <c r="I32" s="54"/>
      <c r="J32" s="54"/>
      <c r="K32" s="54"/>
      <c r="L32" s="54"/>
      <c r="M32" s="53"/>
    </row>
    <row r="33" spans="1:13" s="23" customFormat="1" x14ac:dyDescent="0.3">
      <c r="A33" s="16"/>
      <c r="B33" s="18"/>
      <c r="C33" s="18"/>
      <c r="D33" s="58"/>
      <c r="F33" s="56"/>
      <c r="G33" s="54"/>
      <c r="H33" s="54"/>
      <c r="I33" s="54"/>
      <c r="J33" s="54"/>
      <c r="K33" s="54"/>
      <c r="L33" s="54"/>
      <c r="M33" s="53"/>
    </row>
    <row r="34" spans="1:13" s="23" customFormat="1" x14ac:dyDescent="0.3">
      <c r="A34" s="16"/>
      <c r="B34" s="18"/>
      <c r="C34" s="18"/>
      <c r="D34" s="58"/>
      <c r="F34" s="56"/>
      <c r="G34" s="54"/>
      <c r="H34" s="54"/>
      <c r="I34" s="54"/>
      <c r="J34" s="54"/>
      <c r="K34" s="54"/>
      <c r="L34" s="54"/>
      <c r="M34" s="53"/>
    </row>
    <row r="35" spans="1:13" s="23" customFormat="1" x14ac:dyDescent="0.3">
      <c r="A35" s="16"/>
      <c r="B35" s="18"/>
      <c r="C35" s="18"/>
      <c r="D35" s="58"/>
      <c r="F35" s="56"/>
      <c r="G35" s="54"/>
      <c r="H35" s="54"/>
      <c r="I35" s="54"/>
      <c r="J35" s="54"/>
      <c r="K35" s="54"/>
      <c r="L35" s="54"/>
      <c r="M35" s="53"/>
    </row>
    <row r="36" spans="1:13" s="23" customFormat="1" x14ac:dyDescent="0.3">
      <c r="A36" s="16"/>
      <c r="B36" s="18"/>
      <c r="C36" s="18"/>
      <c r="D36" s="58"/>
      <c r="F36" s="56"/>
      <c r="G36" s="54"/>
      <c r="H36" s="54"/>
      <c r="I36" s="54"/>
      <c r="J36" s="54"/>
      <c r="K36" s="54"/>
      <c r="L36" s="54"/>
      <c r="M36" s="53"/>
    </row>
    <row r="37" spans="1:13" s="23" customFormat="1" x14ac:dyDescent="0.3">
      <c r="A37" s="16"/>
      <c r="B37" s="18"/>
      <c r="C37" s="18"/>
      <c r="D37" s="58"/>
      <c r="F37" s="56"/>
      <c r="G37" s="54"/>
      <c r="H37" s="54"/>
      <c r="I37" s="54"/>
      <c r="J37" s="54"/>
      <c r="K37" s="54"/>
      <c r="L37" s="54"/>
      <c r="M37" s="53"/>
    </row>
    <row r="38" spans="1:13" s="23" customFormat="1" x14ac:dyDescent="0.3">
      <c r="A38" s="16"/>
      <c r="B38" s="18"/>
      <c r="C38" s="18"/>
      <c r="D38" s="58"/>
      <c r="F38" s="56"/>
      <c r="G38" s="54"/>
      <c r="H38" s="54"/>
      <c r="I38" s="54"/>
      <c r="J38" s="54"/>
      <c r="K38" s="54"/>
      <c r="L38" s="54"/>
      <c r="M38" s="53"/>
    </row>
    <row r="39" spans="1:13" s="23" customFormat="1" x14ac:dyDescent="0.3">
      <c r="A39" s="16"/>
      <c r="B39" s="18"/>
      <c r="C39" s="18"/>
      <c r="D39" s="58"/>
      <c r="F39" s="56"/>
      <c r="G39" s="54"/>
      <c r="H39" s="54"/>
      <c r="I39" s="54"/>
      <c r="J39" s="54"/>
      <c r="K39" s="54"/>
      <c r="L39" s="54"/>
      <c r="M39" s="53"/>
    </row>
    <row r="40" spans="1:13" s="23" customFormat="1" x14ac:dyDescent="0.3">
      <c r="A40" s="16"/>
      <c r="B40" s="18"/>
      <c r="C40" s="18"/>
      <c r="D40" s="58"/>
      <c r="F40" s="56"/>
      <c r="G40" s="54"/>
      <c r="H40" s="54"/>
      <c r="I40" s="54"/>
      <c r="J40" s="54"/>
      <c r="K40" s="54"/>
      <c r="L40" s="54"/>
      <c r="M40" s="53"/>
    </row>
    <row r="41" spans="1:13" s="23" customFormat="1" x14ac:dyDescent="0.3">
      <c r="A41" s="16"/>
      <c r="B41" s="18"/>
      <c r="C41" s="18"/>
      <c r="D41" s="58"/>
      <c r="F41" s="56"/>
      <c r="G41" s="54"/>
      <c r="H41" s="54"/>
      <c r="I41" s="54"/>
      <c r="J41" s="54"/>
      <c r="K41" s="54"/>
      <c r="L41" s="54"/>
      <c r="M41" s="53"/>
    </row>
    <row r="42" spans="1:13" s="23" customFormat="1" x14ac:dyDescent="0.3">
      <c r="A42" s="16"/>
      <c r="B42" s="18"/>
      <c r="C42" s="18"/>
      <c r="D42" s="58"/>
      <c r="F42" s="56"/>
      <c r="G42" s="54"/>
      <c r="H42" s="54"/>
      <c r="I42" s="54"/>
      <c r="J42" s="54"/>
      <c r="K42" s="54"/>
      <c r="L42" s="54"/>
      <c r="M42" s="53"/>
    </row>
    <row r="43" spans="1:13" s="23" customFormat="1" x14ac:dyDescent="0.3">
      <c r="A43" s="16"/>
      <c r="B43" s="18"/>
      <c r="C43" s="18"/>
      <c r="D43" s="58"/>
      <c r="F43" s="56"/>
      <c r="G43" s="54"/>
      <c r="H43" s="54"/>
      <c r="I43" s="54"/>
      <c r="J43" s="54"/>
      <c r="K43" s="54"/>
      <c r="L43" s="54"/>
      <c r="M43" s="53"/>
    </row>
    <row r="44" spans="1:13" s="23" customFormat="1" x14ac:dyDescent="0.3">
      <c r="A44" s="16"/>
      <c r="B44" s="18"/>
      <c r="C44" s="18"/>
      <c r="D44" s="58"/>
      <c r="F44" s="56"/>
      <c r="G44" s="54"/>
      <c r="H44" s="54"/>
      <c r="I44" s="54"/>
      <c r="J44" s="54"/>
      <c r="K44" s="54"/>
      <c r="L44" s="54"/>
      <c r="M44" s="53"/>
    </row>
    <row r="45" spans="1:13" s="23" customFormat="1" x14ac:dyDescent="0.3">
      <c r="A45" s="16"/>
      <c r="B45" s="18"/>
      <c r="C45" s="18"/>
      <c r="D45" s="58"/>
      <c r="F45" s="56"/>
      <c r="G45" s="54"/>
      <c r="H45" s="54"/>
      <c r="I45" s="54"/>
      <c r="J45" s="54"/>
      <c r="K45" s="54"/>
      <c r="L45" s="54"/>
      <c r="M45" s="53"/>
    </row>
    <row r="46" spans="1:13" s="23" customFormat="1" x14ac:dyDescent="0.3">
      <c r="A46" s="16"/>
      <c r="B46" s="18"/>
      <c r="C46" s="18"/>
      <c r="D46" s="58"/>
      <c r="F46" s="56"/>
      <c r="G46" s="54"/>
      <c r="H46" s="54"/>
      <c r="I46" s="54"/>
      <c r="J46" s="54"/>
      <c r="K46" s="54"/>
      <c r="L46" s="54"/>
      <c r="M46" s="53"/>
    </row>
    <row r="47" spans="1:13" s="23" customFormat="1" x14ac:dyDescent="0.3">
      <c r="A47" s="16"/>
      <c r="B47" s="18"/>
      <c r="C47" s="18"/>
      <c r="D47" s="58"/>
      <c r="F47" s="56"/>
      <c r="G47" s="54"/>
      <c r="H47" s="54"/>
      <c r="I47" s="54"/>
      <c r="J47" s="54"/>
      <c r="K47" s="54"/>
      <c r="L47" s="54"/>
      <c r="M47" s="53"/>
    </row>
    <row r="48" spans="1:13" s="23" customFormat="1" x14ac:dyDescent="0.3">
      <c r="A48" s="16"/>
      <c r="B48" s="18"/>
      <c r="C48" s="18"/>
      <c r="D48" s="58"/>
      <c r="F48" s="56"/>
      <c r="G48" s="54"/>
      <c r="H48" s="54"/>
      <c r="I48" s="54"/>
      <c r="J48" s="54"/>
      <c r="K48" s="54"/>
      <c r="L48" s="54"/>
      <c r="M48" s="53"/>
    </row>
    <row r="49" spans="1:13" s="23" customFormat="1" x14ac:dyDescent="0.3">
      <c r="A49" s="16"/>
      <c r="B49" s="18"/>
      <c r="C49" s="18"/>
      <c r="D49" s="58"/>
      <c r="F49" s="56"/>
      <c r="G49" s="54"/>
      <c r="H49" s="54"/>
      <c r="I49" s="54"/>
      <c r="J49" s="54"/>
      <c r="K49" s="54"/>
      <c r="L49" s="54"/>
      <c r="M49" s="53"/>
    </row>
    <row r="50" spans="1:13" s="23" customFormat="1" x14ac:dyDescent="0.3">
      <c r="A50" s="16"/>
      <c r="B50" s="18"/>
      <c r="C50" s="18"/>
      <c r="D50" s="58"/>
      <c r="F50" s="56"/>
      <c r="G50" s="54"/>
      <c r="H50" s="54"/>
      <c r="I50" s="54"/>
      <c r="J50" s="54"/>
      <c r="K50" s="54"/>
      <c r="L50" s="54"/>
      <c r="M50" s="53"/>
    </row>
    <row r="51" spans="1:13" s="23" customFormat="1" x14ac:dyDescent="0.3">
      <c r="A51" s="16"/>
      <c r="B51" s="18"/>
      <c r="C51" s="18"/>
      <c r="D51" s="58"/>
      <c r="F51" s="56"/>
      <c r="G51" s="54"/>
      <c r="H51" s="54"/>
      <c r="I51" s="54"/>
      <c r="J51" s="54"/>
      <c r="K51" s="54"/>
      <c r="L51" s="54"/>
      <c r="M51" s="53"/>
    </row>
    <row r="52" spans="1:13" s="23" customFormat="1" x14ac:dyDescent="0.3">
      <c r="A52" s="16"/>
      <c r="B52" s="18"/>
      <c r="C52" s="18"/>
      <c r="D52" s="58"/>
      <c r="F52" s="56"/>
      <c r="G52" s="54"/>
      <c r="H52" s="54"/>
      <c r="I52" s="54"/>
      <c r="J52" s="54"/>
      <c r="K52" s="54"/>
      <c r="L52" s="54"/>
      <c r="M52" s="53"/>
    </row>
    <row r="53" spans="1:13" s="23" customFormat="1" x14ac:dyDescent="0.3">
      <c r="A53" s="16"/>
      <c r="B53" s="18"/>
      <c r="C53" s="18"/>
      <c r="D53" s="58"/>
      <c r="F53" s="56"/>
      <c r="G53" s="54"/>
      <c r="H53" s="54"/>
      <c r="I53" s="54"/>
      <c r="J53" s="54"/>
      <c r="K53" s="54"/>
      <c r="L53" s="54"/>
      <c r="M53" s="53"/>
    </row>
    <row r="54" spans="1:13" s="23" customFormat="1" x14ac:dyDescent="0.3">
      <c r="A54" s="16"/>
      <c r="B54" s="18"/>
      <c r="C54" s="18"/>
      <c r="D54" s="58"/>
      <c r="F54" s="56"/>
      <c r="G54" s="54"/>
      <c r="H54" s="54"/>
      <c r="I54" s="54"/>
      <c r="J54" s="54"/>
      <c r="K54" s="54"/>
      <c r="L54" s="54"/>
      <c r="M54" s="53"/>
    </row>
    <row r="55" spans="1:13" s="23" customFormat="1" x14ac:dyDescent="0.3">
      <c r="A55" s="16"/>
      <c r="B55" s="18"/>
      <c r="C55" s="18"/>
      <c r="D55" s="58"/>
      <c r="F55" s="56"/>
      <c r="G55" s="54"/>
      <c r="H55" s="54"/>
      <c r="I55" s="54"/>
      <c r="J55" s="54"/>
      <c r="K55" s="54"/>
      <c r="L55" s="54"/>
      <c r="M55" s="53"/>
    </row>
    <row r="56" spans="1:13" s="23" customFormat="1" x14ac:dyDescent="0.3">
      <c r="A56" s="16"/>
      <c r="B56" s="18"/>
      <c r="C56" s="18"/>
      <c r="D56" s="58"/>
      <c r="F56" s="56"/>
      <c r="G56" s="54"/>
      <c r="H56" s="54"/>
      <c r="I56" s="54"/>
      <c r="J56" s="54"/>
      <c r="K56" s="54"/>
      <c r="L56" s="54"/>
      <c r="M56" s="53"/>
    </row>
    <row r="57" spans="1:13" s="23" customFormat="1" x14ac:dyDescent="0.3">
      <c r="A57" s="16"/>
      <c r="B57" s="18"/>
      <c r="C57" s="18"/>
      <c r="D57" s="58"/>
      <c r="F57" s="56"/>
      <c r="G57" s="54"/>
      <c r="H57" s="54"/>
      <c r="I57" s="54"/>
      <c r="J57" s="54"/>
      <c r="K57" s="54"/>
      <c r="L57" s="54"/>
      <c r="M57" s="53"/>
    </row>
    <row r="58" spans="1:13" s="23" customFormat="1" x14ac:dyDescent="0.3">
      <c r="A58" s="16"/>
      <c r="B58" s="18"/>
      <c r="C58" s="18"/>
      <c r="D58" s="58"/>
      <c r="F58" s="56"/>
      <c r="G58" s="54"/>
      <c r="H58" s="54"/>
      <c r="I58" s="54"/>
      <c r="J58" s="54"/>
      <c r="K58" s="54"/>
      <c r="L58" s="54"/>
      <c r="M58" s="53"/>
    </row>
    <row r="59" spans="1:13" s="23" customFormat="1" x14ac:dyDescent="0.3">
      <c r="A59" s="16"/>
      <c r="B59" s="18"/>
      <c r="C59" s="18"/>
      <c r="D59" s="58"/>
      <c r="F59" s="56"/>
      <c r="G59" s="54"/>
      <c r="H59" s="54"/>
      <c r="I59" s="54"/>
      <c r="J59" s="54"/>
      <c r="K59" s="54"/>
      <c r="L59" s="54"/>
      <c r="M59" s="53"/>
    </row>
    <row r="60" spans="1:13" s="23" customFormat="1" x14ac:dyDescent="0.3">
      <c r="A60" s="16"/>
      <c r="B60" s="18"/>
      <c r="C60" s="18"/>
      <c r="D60" s="58"/>
      <c r="F60" s="56"/>
      <c r="G60" s="54"/>
      <c r="H60" s="54"/>
      <c r="I60" s="54"/>
      <c r="J60" s="54"/>
      <c r="K60" s="54"/>
      <c r="L60" s="54"/>
      <c r="M60" s="53"/>
    </row>
    <row r="61" spans="1:13" s="23" customFormat="1" x14ac:dyDescent="0.3">
      <c r="A61" s="16"/>
      <c r="B61" s="18"/>
      <c r="C61" s="18"/>
      <c r="D61" s="58"/>
      <c r="F61" s="56"/>
      <c r="G61" s="54"/>
      <c r="H61" s="54"/>
      <c r="I61" s="54"/>
      <c r="J61" s="54"/>
      <c r="K61" s="54"/>
      <c r="L61" s="54"/>
      <c r="M61" s="53"/>
    </row>
    <row r="62" spans="1:13" s="23" customFormat="1" x14ac:dyDescent="0.3">
      <c r="A62" s="16"/>
      <c r="B62" s="18"/>
      <c r="C62" s="18"/>
      <c r="D62" s="58"/>
      <c r="F62" s="56"/>
      <c r="G62" s="54"/>
      <c r="H62" s="54"/>
      <c r="I62" s="54"/>
      <c r="J62" s="54"/>
      <c r="K62" s="54"/>
      <c r="L62" s="54"/>
      <c r="M62" s="53"/>
    </row>
    <row r="63" spans="1:13" s="23" customFormat="1" x14ac:dyDescent="0.3">
      <c r="A63" s="16"/>
      <c r="B63" s="18"/>
      <c r="C63" s="18"/>
      <c r="D63" s="58"/>
      <c r="F63" s="56"/>
      <c r="G63" s="54"/>
      <c r="H63" s="54"/>
      <c r="I63" s="54"/>
      <c r="J63" s="54"/>
      <c r="K63" s="54"/>
      <c r="L63" s="54"/>
      <c r="M63" s="53"/>
    </row>
    <row r="64" spans="1:13" s="23" customFormat="1" x14ac:dyDescent="0.3">
      <c r="A64" s="16"/>
      <c r="B64" s="18"/>
      <c r="C64" s="18"/>
      <c r="D64" s="58"/>
      <c r="F64" s="56"/>
      <c r="G64" s="54"/>
      <c r="H64" s="54"/>
      <c r="I64" s="54"/>
      <c r="J64" s="54"/>
      <c r="K64" s="54"/>
      <c r="L64" s="54"/>
      <c r="M64" s="53"/>
    </row>
    <row r="65" spans="1:13" s="23" customFormat="1" x14ac:dyDescent="0.3">
      <c r="A65" s="16"/>
      <c r="B65" s="18"/>
      <c r="C65" s="18"/>
      <c r="D65" s="58"/>
      <c r="F65" s="56"/>
      <c r="G65" s="54"/>
      <c r="H65" s="54"/>
      <c r="I65" s="54"/>
      <c r="J65" s="54"/>
      <c r="K65" s="54"/>
      <c r="L65" s="54"/>
      <c r="M65" s="53"/>
    </row>
    <row r="66" spans="1:13" s="23" customFormat="1" x14ac:dyDescent="0.3">
      <c r="A66" s="16"/>
      <c r="B66" s="18"/>
      <c r="C66" s="18"/>
      <c r="D66" s="58"/>
      <c r="F66" s="56"/>
      <c r="G66" s="54"/>
      <c r="H66" s="54"/>
      <c r="I66" s="54"/>
      <c r="J66" s="54"/>
      <c r="K66" s="54"/>
      <c r="L66" s="54"/>
      <c r="M66" s="53"/>
    </row>
    <row r="67" spans="1:13" s="23" customFormat="1" x14ac:dyDescent="0.3">
      <c r="A67" s="16"/>
      <c r="B67" s="18"/>
      <c r="C67" s="18"/>
      <c r="D67" s="58"/>
      <c r="F67" s="56"/>
      <c r="G67" s="54"/>
      <c r="H67" s="54"/>
      <c r="I67" s="54"/>
      <c r="J67" s="54"/>
      <c r="K67" s="54"/>
      <c r="L67" s="54"/>
      <c r="M67" s="53"/>
    </row>
    <row r="68" spans="1:13" s="23" customFormat="1" x14ac:dyDescent="0.3">
      <c r="A68" s="16"/>
      <c r="B68" s="18"/>
      <c r="C68" s="18"/>
      <c r="D68" s="57"/>
      <c r="F68" s="56"/>
      <c r="G68" s="54"/>
      <c r="H68" s="54"/>
      <c r="I68" s="54"/>
      <c r="J68" s="54"/>
      <c r="K68" s="54"/>
      <c r="L68" s="54"/>
      <c r="M68" s="53"/>
    </row>
  </sheetData>
  <mergeCells count="1"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8BAB-62AD-4D0C-9C9A-2A62B14521E1}">
  <dimension ref="A1:M64"/>
  <sheetViews>
    <sheetView zoomScale="160" zoomScaleNormal="160" workbookViewId="0">
      <selection activeCell="E14" sqref="E14:F14"/>
    </sheetView>
  </sheetViews>
  <sheetFormatPr defaultRowHeight="16.5" x14ac:dyDescent="0.3"/>
  <cols>
    <col min="1" max="1" width="3.28515625" style="16" customWidth="1"/>
    <col min="2" max="2" width="4.42578125" style="18" customWidth="1"/>
    <col min="3" max="3" width="4" style="18" customWidth="1"/>
    <col min="4" max="4" width="5.7109375" style="29" customWidth="1"/>
    <col min="5" max="5" width="7" style="23" customWidth="1"/>
    <col min="6" max="6" width="5.7109375" style="56" customWidth="1"/>
    <col min="7" max="7" width="6.140625" style="54" customWidth="1"/>
    <col min="8" max="8" width="12.7109375" style="54" customWidth="1"/>
    <col min="9" max="9" width="14.140625" style="54" customWidth="1"/>
    <col min="10" max="10" width="9.7109375" style="54" customWidth="1"/>
    <col min="11" max="11" width="10.140625" style="54" customWidth="1"/>
    <col min="12" max="12" width="10.42578125" style="54" bestFit="1" customWidth="1"/>
    <col min="13" max="13" width="10.28515625" style="53" bestFit="1" customWidth="1"/>
    <col min="14" max="16384" width="9.140625" style="54"/>
  </cols>
  <sheetData>
    <row r="1" spans="1:13" ht="50.2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3" x14ac:dyDescent="0.3">
      <c r="A2" s="14">
        <v>1</v>
      </c>
      <c r="B2" s="12">
        <v>101</v>
      </c>
      <c r="C2" s="26">
        <v>1</v>
      </c>
      <c r="D2" s="59" t="s">
        <v>14</v>
      </c>
      <c r="E2" s="27">
        <v>905</v>
      </c>
      <c r="F2" s="12">
        <f>E2*1.1</f>
        <v>995.50000000000011</v>
      </c>
      <c r="G2" s="88">
        <v>20600</v>
      </c>
      <c r="H2" s="89">
        <v>0</v>
      </c>
      <c r="I2" s="90">
        <f>ROUND(H2*1.08,0)</f>
        <v>0</v>
      </c>
      <c r="J2" s="91">
        <f>MROUND((I2*0.03/12),500)</f>
        <v>0</v>
      </c>
      <c r="K2" s="92">
        <f>F2*2800</f>
        <v>2787400.0000000005</v>
      </c>
      <c r="L2" s="100" t="s">
        <v>62</v>
      </c>
      <c r="M2" s="55"/>
    </row>
    <row r="3" spans="1:13" x14ac:dyDescent="0.3">
      <c r="A3" s="14">
        <v>2</v>
      </c>
      <c r="B3" s="12">
        <v>201</v>
      </c>
      <c r="C3" s="26">
        <v>2</v>
      </c>
      <c r="D3" s="59" t="s">
        <v>14</v>
      </c>
      <c r="E3" s="27">
        <v>905</v>
      </c>
      <c r="F3" s="12">
        <f t="shared" ref="F3:F13" si="0">E3*1.1</f>
        <v>995.50000000000011</v>
      </c>
      <c r="G3" s="88" t="e">
        <f>#REF!+80</f>
        <v>#REF!</v>
      </c>
      <c r="H3" s="89">
        <v>0</v>
      </c>
      <c r="I3" s="90">
        <f t="shared" ref="I3:I13" si="1">ROUND(H3*1.08,0)</f>
        <v>0</v>
      </c>
      <c r="J3" s="91">
        <f t="shared" ref="J3:J13" si="2">MROUND((I3*0.03/12),500)</f>
        <v>0</v>
      </c>
      <c r="K3" s="92">
        <f t="shared" ref="K3:K13" si="3">F3*2800</f>
        <v>2787400.0000000005</v>
      </c>
      <c r="L3" s="100" t="s">
        <v>62</v>
      </c>
    </row>
    <row r="4" spans="1:13" x14ac:dyDescent="0.3">
      <c r="A4" s="14">
        <v>3</v>
      </c>
      <c r="B4" s="12">
        <v>401</v>
      </c>
      <c r="C4" s="26">
        <v>4</v>
      </c>
      <c r="D4" s="59" t="s">
        <v>14</v>
      </c>
      <c r="E4" s="27">
        <v>905</v>
      </c>
      <c r="F4" s="12">
        <f t="shared" si="0"/>
        <v>995.50000000000011</v>
      </c>
      <c r="G4" s="88" t="e">
        <f>#REF!+80</f>
        <v>#REF!</v>
      </c>
      <c r="H4" s="89">
        <v>0</v>
      </c>
      <c r="I4" s="90">
        <f t="shared" si="1"/>
        <v>0</v>
      </c>
      <c r="J4" s="91">
        <f t="shared" si="2"/>
        <v>0</v>
      </c>
      <c r="K4" s="92">
        <f t="shared" si="3"/>
        <v>2787400.0000000005</v>
      </c>
      <c r="L4" s="100" t="s">
        <v>62</v>
      </c>
    </row>
    <row r="5" spans="1:13" x14ac:dyDescent="0.3">
      <c r="A5" s="14">
        <v>4</v>
      </c>
      <c r="B5" s="12">
        <v>402</v>
      </c>
      <c r="C5" s="26">
        <v>4</v>
      </c>
      <c r="D5" s="59" t="s">
        <v>14</v>
      </c>
      <c r="E5" s="27">
        <v>904</v>
      </c>
      <c r="F5" s="12">
        <f t="shared" si="0"/>
        <v>994.40000000000009</v>
      </c>
      <c r="G5" s="88" t="e">
        <f>G4</f>
        <v>#REF!</v>
      </c>
      <c r="H5" s="89">
        <v>0</v>
      </c>
      <c r="I5" s="90">
        <f t="shared" si="1"/>
        <v>0</v>
      </c>
      <c r="J5" s="91">
        <f t="shared" si="2"/>
        <v>0</v>
      </c>
      <c r="K5" s="92">
        <f t="shared" si="3"/>
        <v>2784320.0000000005</v>
      </c>
      <c r="L5" s="100" t="s">
        <v>62</v>
      </c>
    </row>
    <row r="6" spans="1:13" x14ac:dyDescent="0.3">
      <c r="A6" s="14">
        <v>5</v>
      </c>
      <c r="B6" s="12">
        <v>403</v>
      </c>
      <c r="C6" s="26">
        <v>4</v>
      </c>
      <c r="D6" s="59" t="s">
        <v>11</v>
      </c>
      <c r="E6" s="27">
        <v>682</v>
      </c>
      <c r="F6" s="12">
        <f t="shared" si="0"/>
        <v>750.2</v>
      </c>
      <c r="G6" s="88" t="e">
        <f>G5</f>
        <v>#REF!</v>
      </c>
      <c r="H6" s="89">
        <v>0</v>
      </c>
      <c r="I6" s="90">
        <f t="shared" si="1"/>
        <v>0</v>
      </c>
      <c r="J6" s="91">
        <f t="shared" si="2"/>
        <v>0</v>
      </c>
      <c r="K6" s="92">
        <f t="shared" si="3"/>
        <v>2100560</v>
      </c>
      <c r="L6" s="100" t="s">
        <v>62</v>
      </c>
    </row>
    <row r="7" spans="1:13" x14ac:dyDescent="0.3">
      <c r="A7" s="14">
        <v>6</v>
      </c>
      <c r="B7" s="12">
        <v>501</v>
      </c>
      <c r="C7" s="26">
        <v>5</v>
      </c>
      <c r="D7" s="59" t="s">
        <v>14</v>
      </c>
      <c r="E7" s="27">
        <v>905</v>
      </c>
      <c r="F7" s="12">
        <f t="shared" si="0"/>
        <v>995.50000000000011</v>
      </c>
      <c r="G7" s="88" t="e">
        <f>G6+80</f>
        <v>#REF!</v>
      </c>
      <c r="H7" s="89">
        <v>0</v>
      </c>
      <c r="I7" s="90">
        <f t="shared" si="1"/>
        <v>0</v>
      </c>
      <c r="J7" s="91">
        <f t="shared" si="2"/>
        <v>0</v>
      </c>
      <c r="K7" s="92">
        <f t="shared" si="3"/>
        <v>2787400.0000000005</v>
      </c>
      <c r="L7" s="100" t="s">
        <v>62</v>
      </c>
    </row>
    <row r="8" spans="1:13" x14ac:dyDescent="0.3">
      <c r="A8" s="14">
        <v>7</v>
      </c>
      <c r="B8" s="12">
        <v>502</v>
      </c>
      <c r="C8" s="26">
        <v>5</v>
      </c>
      <c r="D8" s="59" t="s">
        <v>14</v>
      </c>
      <c r="E8" s="27">
        <v>904</v>
      </c>
      <c r="F8" s="12">
        <f t="shared" si="0"/>
        <v>994.40000000000009</v>
      </c>
      <c r="G8" s="88" t="e">
        <f>G7</f>
        <v>#REF!</v>
      </c>
      <c r="H8" s="89">
        <v>0</v>
      </c>
      <c r="I8" s="90">
        <f t="shared" si="1"/>
        <v>0</v>
      </c>
      <c r="J8" s="91">
        <f t="shared" si="2"/>
        <v>0</v>
      </c>
      <c r="K8" s="92">
        <f t="shared" si="3"/>
        <v>2784320.0000000005</v>
      </c>
      <c r="L8" s="100" t="s">
        <v>62</v>
      </c>
    </row>
    <row r="9" spans="1:13" x14ac:dyDescent="0.3">
      <c r="A9" s="14">
        <v>8</v>
      </c>
      <c r="B9" s="12">
        <v>601</v>
      </c>
      <c r="C9" s="26">
        <v>6</v>
      </c>
      <c r="D9" s="59" t="s">
        <v>14</v>
      </c>
      <c r="E9" s="27">
        <v>905</v>
      </c>
      <c r="F9" s="12">
        <f t="shared" si="0"/>
        <v>995.50000000000011</v>
      </c>
      <c r="G9" s="88" t="e">
        <f>#REF!+80</f>
        <v>#REF!</v>
      </c>
      <c r="H9" s="89">
        <v>0</v>
      </c>
      <c r="I9" s="90">
        <f t="shared" si="1"/>
        <v>0</v>
      </c>
      <c r="J9" s="91">
        <f t="shared" si="2"/>
        <v>0</v>
      </c>
      <c r="K9" s="92">
        <f t="shared" si="3"/>
        <v>2787400.0000000005</v>
      </c>
      <c r="L9" s="100" t="s">
        <v>62</v>
      </c>
    </row>
    <row r="10" spans="1:13" x14ac:dyDescent="0.3">
      <c r="A10" s="14">
        <v>9</v>
      </c>
      <c r="B10" s="12">
        <v>602</v>
      </c>
      <c r="C10" s="26">
        <v>6</v>
      </c>
      <c r="D10" s="59" t="s">
        <v>14</v>
      </c>
      <c r="E10" s="27">
        <v>904</v>
      </c>
      <c r="F10" s="12">
        <f t="shared" si="0"/>
        <v>994.40000000000009</v>
      </c>
      <c r="G10" s="88" t="e">
        <f>G9</f>
        <v>#REF!</v>
      </c>
      <c r="H10" s="89">
        <v>0</v>
      </c>
      <c r="I10" s="90">
        <f t="shared" si="1"/>
        <v>0</v>
      </c>
      <c r="J10" s="91">
        <f t="shared" si="2"/>
        <v>0</v>
      </c>
      <c r="K10" s="92">
        <f t="shared" si="3"/>
        <v>2784320.0000000005</v>
      </c>
      <c r="L10" s="100" t="s">
        <v>62</v>
      </c>
    </row>
    <row r="11" spans="1:13" x14ac:dyDescent="0.3">
      <c r="A11" s="14">
        <v>10</v>
      </c>
      <c r="B11" s="12">
        <v>603</v>
      </c>
      <c r="C11" s="26">
        <v>6</v>
      </c>
      <c r="D11" s="59" t="s">
        <v>11</v>
      </c>
      <c r="E11" s="27">
        <v>682</v>
      </c>
      <c r="F11" s="12">
        <f t="shared" si="0"/>
        <v>750.2</v>
      </c>
      <c r="G11" s="88" t="e">
        <f>G10</f>
        <v>#REF!</v>
      </c>
      <c r="H11" s="89">
        <v>0</v>
      </c>
      <c r="I11" s="90">
        <f t="shared" si="1"/>
        <v>0</v>
      </c>
      <c r="J11" s="91">
        <f t="shared" si="2"/>
        <v>0</v>
      </c>
      <c r="K11" s="92">
        <f t="shared" si="3"/>
        <v>2100560</v>
      </c>
      <c r="L11" s="100" t="s">
        <v>62</v>
      </c>
      <c r="M11" s="55"/>
    </row>
    <row r="12" spans="1:13" x14ac:dyDescent="0.3">
      <c r="A12" s="14">
        <v>11</v>
      </c>
      <c r="B12" s="12">
        <v>702</v>
      </c>
      <c r="C12" s="26">
        <v>7</v>
      </c>
      <c r="D12" s="59" t="s">
        <v>14</v>
      </c>
      <c r="E12" s="27">
        <v>904</v>
      </c>
      <c r="F12" s="12">
        <f t="shared" si="0"/>
        <v>994.40000000000009</v>
      </c>
      <c r="G12" s="88" t="e">
        <f>#REF!</f>
        <v>#REF!</v>
      </c>
      <c r="H12" s="89">
        <v>0</v>
      </c>
      <c r="I12" s="90">
        <f t="shared" si="1"/>
        <v>0</v>
      </c>
      <c r="J12" s="91">
        <f t="shared" si="2"/>
        <v>0</v>
      </c>
      <c r="K12" s="92">
        <f t="shared" si="3"/>
        <v>2784320.0000000005</v>
      </c>
      <c r="L12" s="100" t="s">
        <v>62</v>
      </c>
    </row>
    <row r="13" spans="1:13" x14ac:dyDescent="0.3">
      <c r="A13" s="14">
        <v>12</v>
      </c>
      <c r="B13" s="12">
        <v>703</v>
      </c>
      <c r="C13" s="26">
        <v>7</v>
      </c>
      <c r="D13" s="59" t="s">
        <v>11</v>
      </c>
      <c r="E13" s="27">
        <v>661</v>
      </c>
      <c r="F13" s="12">
        <f t="shared" si="0"/>
        <v>727.1</v>
      </c>
      <c r="G13" s="88" t="e">
        <f>G12</f>
        <v>#REF!</v>
      </c>
      <c r="H13" s="89">
        <v>0</v>
      </c>
      <c r="I13" s="90">
        <f t="shared" si="1"/>
        <v>0</v>
      </c>
      <c r="J13" s="91">
        <f t="shared" si="2"/>
        <v>0</v>
      </c>
      <c r="K13" s="92">
        <f t="shared" si="3"/>
        <v>2035880</v>
      </c>
      <c r="L13" s="100" t="s">
        <v>62</v>
      </c>
    </row>
    <row r="14" spans="1:13" x14ac:dyDescent="0.3">
      <c r="A14" s="79" t="s">
        <v>3</v>
      </c>
      <c r="B14" s="79"/>
      <c r="C14" s="79"/>
      <c r="D14" s="79"/>
      <c r="E14" s="28">
        <f>SUM(E2:E13)</f>
        <v>10166</v>
      </c>
      <c r="F14" s="24">
        <f>SUM(F2:F13)</f>
        <v>11182.6</v>
      </c>
      <c r="G14" s="88"/>
      <c r="H14" s="93">
        <f>SUM(H2:H13)</f>
        <v>0</v>
      </c>
      <c r="I14" s="93">
        <f>SUM(I2:I13)</f>
        <v>0</v>
      </c>
      <c r="J14" s="91"/>
      <c r="K14" s="94">
        <f>SUM(K2:K13)</f>
        <v>31311280.000000004</v>
      </c>
      <c r="L14" s="110"/>
    </row>
    <row r="15" spans="1:13" x14ac:dyDescent="0.3">
      <c r="A15" s="15"/>
      <c r="B15" s="15"/>
      <c r="C15" s="15"/>
      <c r="D15" s="15"/>
      <c r="E15" s="22"/>
      <c r="F15" s="22"/>
      <c r="G15" s="88"/>
      <c r="H15" s="95"/>
      <c r="I15" s="95"/>
      <c r="J15" s="96"/>
      <c r="K15" s="97"/>
    </row>
    <row r="16" spans="1:13" x14ac:dyDescent="0.3">
      <c r="D16" s="58"/>
    </row>
    <row r="17" spans="1:13" s="23" customFormat="1" x14ac:dyDescent="0.3">
      <c r="A17" s="16"/>
      <c r="B17" s="18"/>
      <c r="C17" s="18"/>
      <c r="D17" s="58"/>
      <c r="F17" s="56"/>
      <c r="G17" s="54"/>
      <c r="H17" s="54"/>
      <c r="I17" s="54"/>
      <c r="J17" s="54"/>
      <c r="K17" s="54"/>
      <c r="L17" s="54"/>
      <c r="M17" s="53"/>
    </row>
    <row r="18" spans="1:13" s="23" customFormat="1" x14ac:dyDescent="0.3">
      <c r="A18" s="16"/>
      <c r="B18" s="18"/>
      <c r="C18" s="18"/>
      <c r="D18" s="58"/>
      <c r="F18" s="56"/>
      <c r="G18" s="54"/>
      <c r="H18" s="54"/>
      <c r="I18" s="54"/>
      <c r="J18" s="54"/>
      <c r="K18" s="54"/>
      <c r="L18" s="54"/>
      <c r="M18" s="53"/>
    </row>
    <row r="19" spans="1:13" s="23" customFormat="1" x14ac:dyDescent="0.3">
      <c r="A19" s="16"/>
      <c r="B19" s="18"/>
      <c r="C19" s="18"/>
      <c r="D19" s="58"/>
      <c r="F19" s="56"/>
      <c r="G19" s="54"/>
      <c r="H19" s="54"/>
      <c r="I19" s="54"/>
      <c r="J19" s="54"/>
      <c r="K19" s="54"/>
      <c r="L19" s="54"/>
      <c r="M19" s="53"/>
    </row>
    <row r="20" spans="1:13" s="23" customFormat="1" x14ac:dyDescent="0.3">
      <c r="A20" s="16"/>
      <c r="B20" s="18"/>
      <c r="C20" s="18"/>
      <c r="D20" s="58"/>
      <c r="F20" s="56"/>
      <c r="G20" s="54"/>
      <c r="H20" s="54"/>
      <c r="I20" s="54"/>
      <c r="J20" s="54"/>
      <c r="K20" s="54"/>
      <c r="L20" s="54"/>
      <c r="M20" s="53"/>
    </row>
    <row r="21" spans="1:13" s="23" customFormat="1" x14ac:dyDescent="0.3">
      <c r="A21" s="16"/>
      <c r="B21" s="18"/>
      <c r="C21" s="18"/>
      <c r="D21" s="58"/>
      <c r="F21" s="56"/>
      <c r="G21" s="54"/>
      <c r="H21" s="54"/>
      <c r="I21" s="54"/>
      <c r="J21" s="54"/>
      <c r="K21" s="54"/>
      <c r="L21" s="54"/>
      <c r="M21" s="53"/>
    </row>
    <row r="22" spans="1:13" s="23" customFormat="1" x14ac:dyDescent="0.3">
      <c r="A22" s="16"/>
      <c r="B22" s="18"/>
      <c r="C22" s="18"/>
      <c r="D22" s="58"/>
      <c r="F22" s="56"/>
      <c r="G22" s="54"/>
      <c r="H22" s="54"/>
      <c r="I22" s="54"/>
      <c r="J22" s="54"/>
      <c r="K22" s="54"/>
      <c r="L22" s="54"/>
      <c r="M22" s="53"/>
    </row>
    <row r="23" spans="1:13" s="23" customFormat="1" x14ac:dyDescent="0.3">
      <c r="A23" s="16"/>
      <c r="B23" s="18"/>
      <c r="C23" s="18"/>
      <c r="D23" s="58"/>
      <c r="F23" s="56"/>
      <c r="G23" s="54"/>
      <c r="H23" s="54"/>
      <c r="I23" s="54"/>
      <c r="J23" s="54"/>
      <c r="K23" s="54"/>
      <c r="L23" s="54"/>
      <c r="M23" s="53"/>
    </row>
    <row r="24" spans="1:13" s="23" customFormat="1" x14ac:dyDescent="0.3">
      <c r="A24" s="16"/>
      <c r="B24" s="18"/>
      <c r="C24" s="18"/>
      <c r="D24" s="58"/>
      <c r="F24" s="56"/>
      <c r="G24" s="54"/>
      <c r="H24" s="54"/>
      <c r="I24" s="54"/>
      <c r="J24" s="54"/>
      <c r="K24" s="54"/>
      <c r="L24" s="54"/>
      <c r="M24" s="53"/>
    </row>
    <row r="25" spans="1:13" s="23" customFormat="1" x14ac:dyDescent="0.3">
      <c r="A25" s="16"/>
      <c r="B25" s="18"/>
      <c r="C25" s="18"/>
      <c r="D25" s="58"/>
      <c r="F25" s="56"/>
      <c r="G25" s="54"/>
      <c r="H25" s="54"/>
      <c r="I25" s="54"/>
      <c r="J25" s="54"/>
      <c r="K25" s="54"/>
      <c r="L25" s="54"/>
      <c r="M25" s="53"/>
    </row>
    <row r="26" spans="1:13" s="23" customFormat="1" x14ac:dyDescent="0.3">
      <c r="A26" s="16"/>
      <c r="B26" s="18"/>
      <c r="C26" s="18"/>
      <c r="D26" s="58"/>
      <c r="F26" s="56"/>
      <c r="G26" s="54"/>
      <c r="H26" s="54"/>
      <c r="I26" s="54"/>
      <c r="J26" s="54"/>
      <c r="K26" s="54"/>
      <c r="L26" s="54"/>
      <c r="M26" s="53"/>
    </row>
    <row r="27" spans="1:13" s="23" customFormat="1" x14ac:dyDescent="0.3">
      <c r="A27" s="16"/>
      <c r="B27" s="18"/>
      <c r="C27" s="18"/>
      <c r="D27" s="58"/>
      <c r="F27" s="56"/>
      <c r="G27" s="54"/>
      <c r="H27" s="54"/>
      <c r="I27" s="54"/>
      <c r="J27" s="54"/>
      <c r="K27" s="54"/>
      <c r="L27" s="54"/>
      <c r="M27" s="53"/>
    </row>
    <row r="28" spans="1:13" s="23" customFormat="1" x14ac:dyDescent="0.3">
      <c r="A28" s="16"/>
      <c r="B28" s="18"/>
      <c r="C28" s="18"/>
      <c r="D28" s="58"/>
      <c r="F28" s="56"/>
      <c r="G28" s="54"/>
      <c r="H28" s="54"/>
      <c r="I28" s="54"/>
      <c r="J28" s="54"/>
      <c r="K28" s="54"/>
      <c r="L28" s="54"/>
      <c r="M28" s="53"/>
    </row>
    <row r="29" spans="1:13" s="23" customFormat="1" x14ac:dyDescent="0.3">
      <c r="A29" s="16"/>
      <c r="B29" s="18"/>
      <c r="C29" s="18"/>
      <c r="D29" s="58"/>
      <c r="F29" s="56"/>
      <c r="G29" s="54"/>
      <c r="H29" s="54"/>
      <c r="I29" s="54"/>
      <c r="J29" s="54"/>
      <c r="K29" s="54"/>
      <c r="L29" s="54"/>
      <c r="M29" s="53"/>
    </row>
    <row r="30" spans="1:13" s="23" customFormat="1" x14ac:dyDescent="0.3">
      <c r="A30" s="16"/>
      <c r="B30" s="18"/>
      <c r="C30" s="18"/>
      <c r="D30" s="58"/>
      <c r="F30" s="56"/>
      <c r="G30" s="54"/>
      <c r="H30" s="54"/>
      <c r="I30" s="54"/>
      <c r="J30" s="54"/>
      <c r="K30" s="54"/>
      <c r="L30" s="54"/>
      <c r="M30" s="53"/>
    </row>
    <row r="31" spans="1:13" s="23" customFormat="1" x14ac:dyDescent="0.3">
      <c r="A31" s="16"/>
      <c r="B31" s="18"/>
      <c r="C31" s="18"/>
      <c r="D31" s="58"/>
      <c r="F31" s="56"/>
      <c r="G31" s="54"/>
      <c r="H31" s="54"/>
      <c r="I31" s="54"/>
      <c r="J31" s="54"/>
      <c r="K31" s="54"/>
      <c r="L31" s="54"/>
      <c r="M31" s="53"/>
    </row>
    <row r="32" spans="1:13" s="23" customFormat="1" x14ac:dyDescent="0.3">
      <c r="A32" s="16"/>
      <c r="B32" s="18"/>
      <c r="C32" s="18"/>
      <c r="D32" s="58"/>
      <c r="F32" s="56"/>
      <c r="G32" s="54"/>
      <c r="H32" s="54"/>
      <c r="I32" s="54"/>
      <c r="J32" s="54"/>
      <c r="K32" s="54"/>
      <c r="L32" s="54"/>
      <c r="M32" s="53"/>
    </row>
    <row r="33" spans="1:13" s="23" customFormat="1" x14ac:dyDescent="0.3">
      <c r="A33" s="16"/>
      <c r="B33" s="18"/>
      <c r="C33" s="18"/>
      <c r="D33" s="58"/>
      <c r="F33" s="56"/>
      <c r="G33" s="54"/>
      <c r="H33" s="54"/>
      <c r="I33" s="54"/>
      <c r="J33" s="54"/>
      <c r="K33" s="54"/>
      <c r="L33" s="54"/>
      <c r="M33" s="53"/>
    </row>
    <row r="34" spans="1:13" s="23" customFormat="1" x14ac:dyDescent="0.3">
      <c r="A34" s="16"/>
      <c r="B34" s="18"/>
      <c r="C34" s="18"/>
      <c r="D34" s="58"/>
      <c r="F34" s="56"/>
      <c r="G34" s="54"/>
      <c r="H34" s="54"/>
      <c r="I34" s="54"/>
      <c r="J34" s="54"/>
      <c r="K34" s="54"/>
      <c r="L34" s="54"/>
      <c r="M34" s="53"/>
    </row>
    <row r="35" spans="1:13" s="23" customFormat="1" x14ac:dyDescent="0.3">
      <c r="A35" s="16"/>
      <c r="B35" s="18"/>
      <c r="C35" s="18"/>
      <c r="D35" s="58"/>
      <c r="F35" s="56"/>
      <c r="G35" s="54"/>
      <c r="H35" s="54"/>
      <c r="I35" s="54"/>
      <c r="J35" s="54"/>
      <c r="K35" s="54"/>
      <c r="L35" s="54"/>
      <c r="M35" s="53"/>
    </row>
    <row r="36" spans="1:13" s="23" customFormat="1" x14ac:dyDescent="0.3">
      <c r="A36" s="16"/>
      <c r="B36" s="18"/>
      <c r="C36" s="18"/>
      <c r="D36" s="58"/>
      <c r="F36" s="56"/>
      <c r="G36" s="54"/>
      <c r="H36" s="54"/>
      <c r="I36" s="54"/>
      <c r="J36" s="54"/>
      <c r="K36" s="54"/>
      <c r="L36" s="54"/>
      <c r="M36" s="53"/>
    </row>
    <row r="37" spans="1:13" s="23" customFormat="1" x14ac:dyDescent="0.3">
      <c r="A37" s="16"/>
      <c r="B37" s="18"/>
      <c r="C37" s="18"/>
      <c r="D37" s="58"/>
      <c r="F37" s="56"/>
      <c r="G37" s="54"/>
      <c r="H37" s="54"/>
      <c r="I37" s="54"/>
      <c r="J37" s="54"/>
      <c r="K37" s="54"/>
      <c r="L37" s="54"/>
      <c r="M37" s="53"/>
    </row>
    <row r="38" spans="1:13" s="23" customFormat="1" x14ac:dyDescent="0.3">
      <c r="A38" s="16"/>
      <c r="B38" s="18"/>
      <c r="C38" s="18"/>
      <c r="D38" s="58"/>
      <c r="F38" s="56"/>
      <c r="G38" s="54"/>
      <c r="H38" s="54"/>
      <c r="I38" s="54"/>
      <c r="J38" s="54"/>
      <c r="K38" s="54"/>
      <c r="L38" s="54"/>
      <c r="M38" s="53"/>
    </row>
    <row r="39" spans="1:13" s="23" customFormat="1" x14ac:dyDescent="0.3">
      <c r="A39" s="16"/>
      <c r="B39" s="18"/>
      <c r="C39" s="18"/>
      <c r="D39" s="58"/>
      <c r="F39" s="56"/>
      <c r="G39" s="54"/>
      <c r="H39" s="54"/>
      <c r="I39" s="54"/>
      <c r="J39" s="54"/>
      <c r="K39" s="54"/>
      <c r="L39" s="54"/>
      <c r="M39" s="53"/>
    </row>
    <row r="40" spans="1:13" s="23" customFormat="1" x14ac:dyDescent="0.3">
      <c r="A40" s="16"/>
      <c r="B40" s="18"/>
      <c r="C40" s="18"/>
      <c r="D40" s="58"/>
      <c r="F40" s="56"/>
      <c r="G40" s="54"/>
      <c r="H40" s="54"/>
      <c r="I40" s="54"/>
      <c r="J40" s="54"/>
      <c r="K40" s="54"/>
      <c r="L40" s="54"/>
      <c r="M40" s="53"/>
    </row>
    <row r="41" spans="1:13" s="23" customFormat="1" x14ac:dyDescent="0.3">
      <c r="A41" s="16"/>
      <c r="B41" s="18"/>
      <c r="C41" s="18"/>
      <c r="D41" s="58"/>
      <c r="F41" s="56"/>
      <c r="G41" s="54"/>
      <c r="H41" s="54"/>
      <c r="I41" s="54"/>
      <c r="J41" s="54"/>
      <c r="K41" s="54"/>
      <c r="L41" s="54"/>
      <c r="M41" s="53"/>
    </row>
    <row r="42" spans="1:13" s="23" customFormat="1" x14ac:dyDescent="0.3">
      <c r="A42" s="16"/>
      <c r="B42" s="18"/>
      <c r="C42" s="18"/>
      <c r="D42" s="58"/>
      <c r="F42" s="56"/>
      <c r="G42" s="54"/>
      <c r="H42" s="54"/>
      <c r="I42" s="54"/>
      <c r="J42" s="54"/>
      <c r="K42" s="54"/>
      <c r="L42" s="54"/>
      <c r="M42" s="53"/>
    </row>
    <row r="43" spans="1:13" s="23" customFormat="1" x14ac:dyDescent="0.3">
      <c r="A43" s="16"/>
      <c r="B43" s="18"/>
      <c r="C43" s="18"/>
      <c r="D43" s="58"/>
      <c r="F43" s="56"/>
      <c r="G43" s="54"/>
      <c r="H43" s="54"/>
      <c r="I43" s="54"/>
      <c r="J43" s="54"/>
      <c r="K43" s="54"/>
      <c r="L43" s="54"/>
      <c r="M43" s="53"/>
    </row>
    <row r="44" spans="1:13" s="23" customFormat="1" x14ac:dyDescent="0.3">
      <c r="A44" s="16"/>
      <c r="B44" s="18"/>
      <c r="C44" s="18"/>
      <c r="D44" s="58"/>
      <c r="F44" s="56"/>
      <c r="G44" s="54"/>
      <c r="H44" s="54"/>
      <c r="I44" s="54"/>
      <c r="J44" s="54"/>
      <c r="K44" s="54"/>
      <c r="L44" s="54"/>
      <c r="M44" s="53"/>
    </row>
    <row r="45" spans="1:13" s="23" customFormat="1" x14ac:dyDescent="0.3">
      <c r="A45" s="16"/>
      <c r="B45" s="18"/>
      <c r="C45" s="18"/>
      <c r="D45" s="58"/>
      <c r="F45" s="56"/>
      <c r="G45" s="54"/>
      <c r="H45" s="54"/>
      <c r="I45" s="54"/>
      <c r="J45" s="54"/>
      <c r="K45" s="54"/>
      <c r="L45" s="54"/>
      <c r="M45" s="53"/>
    </row>
    <row r="46" spans="1:13" s="23" customFormat="1" x14ac:dyDescent="0.3">
      <c r="A46" s="16"/>
      <c r="B46" s="18"/>
      <c r="C46" s="18"/>
      <c r="D46" s="58"/>
      <c r="F46" s="56"/>
      <c r="G46" s="54"/>
      <c r="H46" s="54"/>
      <c r="I46" s="54"/>
      <c r="J46" s="54"/>
      <c r="K46" s="54"/>
      <c r="L46" s="54"/>
      <c r="M46" s="53"/>
    </row>
    <row r="47" spans="1:13" s="23" customFormat="1" x14ac:dyDescent="0.3">
      <c r="A47" s="16"/>
      <c r="B47" s="18"/>
      <c r="C47" s="18"/>
      <c r="D47" s="58"/>
      <c r="F47" s="56"/>
      <c r="G47" s="54"/>
      <c r="H47" s="54"/>
      <c r="I47" s="54"/>
      <c r="J47" s="54"/>
      <c r="K47" s="54"/>
      <c r="L47" s="54"/>
      <c r="M47" s="53"/>
    </row>
    <row r="48" spans="1:13" s="23" customFormat="1" x14ac:dyDescent="0.3">
      <c r="A48" s="16"/>
      <c r="B48" s="18"/>
      <c r="C48" s="18"/>
      <c r="D48" s="58"/>
      <c r="F48" s="56"/>
      <c r="G48" s="54"/>
      <c r="H48" s="54"/>
      <c r="I48" s="54"/>
      <c r="J48" s="54"/>
      <c r="K48" s="54"/>
      <c r="L48" s="54"/>
      <c r="M48" s="53"/>
    </row>
    <row r="49" spans="1:13" s="23" customFormat="1" x14ac:dyDescent="0.3">
      <c r="A49" s="16"/>
      <c r="B49" s="18"/>
      <c r="C49" s="18"/>
      <c r="D49" s="58"/>
      <c r="F49" s="56"/>
      <c r="G49" s="54"/>
      <c r="H49" s="54"/>
      <c r="I49" s="54"/>
      <c r="J49" s="54"/>
      <c r="K49" s="54"/>
      <c r="L49" s="54"/>
      <c r="M49" s="53"/>
    </row>
    <row r="50" spans="1:13" s="23" customFormat="1" x14ac:dyDescent="0.3">
      <c r="A50" s="16"/>
      <c r="B50" s="18"/>
      <c r="C50" s="18"/>
      <c r="D50" s="58"/>
      <c r="F50" s="56"/>
      <c r="G50" s="54"/>
      <c r="H50" s="54"/>
      <c r="I50" s="54"/>
      <c r="J50" s="54"/>
      <c r="K50" s="54"/>
      <c r="L50" s="54"/>
      <c r="M50" s="53"/>
    </row>
    <row r="51" spans="1:13" s="23" customFormat="1" x14ac:dyDescent="0.3">
      <c r="A51" s="16"/>
      <c r="B51" s="18"/>
      <c r="C51" s="18"/>
      <c r="D51" s="58"/>
      <c r="F51" s="56"/>
      <c r="G51" s="54"/>
      <c r="H51" s="54"/>
      <c r="I51" s="54"/>
      <c r="J51" s="54"/>
      <c r="K51" s="54"/>
      <c r="L51" s="54"/>
      <c r="M51" s="53"/>
    </row>
    <row r="52" spans="1:13" s="23" customFormat="1" x14ac:dyDescent="0.3">
      <c r="A52" s="16"/>
      <c r="B52" s="18"/>
      <c r="C52" s="18"/>
      <c r="D52" s="58"/>
      <c r="F52" s="56"/>
      <c r="G52" s="54"/>
      <c r="H52" s="54"/>
      <c r="I52" s="54"/>
      <c r="J52" s="54"/>
      <c r="K52" s="54"/>
      <c r="L52" s="54"/>
      <c r="M52" s="53"/>
    </row>
    <row r="53" spans="1:13" s="23" customFormat="1" x14ac:dyDescent="0.3">
      <c r="A53" s="16"/>
      <c r="B53" s="18"/>
      <c r="C53" s="18"/>
      <c r="D53" s="58"/>
      <c r="F53" s="56"/>
      <c r="G53" s="54"/>
      <c r="H53" s="54"/>
      <c r="I53" s="54"/>
      <c r="J53" s="54"/>
      <c r="K53" s="54"/>
      <c r="L53" s="54"/>
      <c r="M53" s="53"/>
    </row>
    <row r="54" spans="1:13" s="23" customFormat="1" x14ac:dyDescent="0.3">
      <c r="A54" s="16"/>
      <c r="B54" s="18"/>
      <c r="C54" s="18"/>
      <c r="D54" s="58"/>
      <c r="F54" s="56"/>
      <c r="G54" s="54"/>
      <c r="H54" s="54"/>
      <c r="I54" s="54"/>
      <c r="J54" s="54"/>
      <c r="K54" s="54"/>
      <c r="L54" s="54"/>
      <c r="M54" s="53"/>
    </row>
    <row r="55" spans="1:13" s="23" customFormat="1" x14ac:dyDescent="0.3">
      <c r="A55" s="16"/>
      <c r="B55" s="18"/>
      <c r="C55" s="18"/>
      <c r="D55" s="58"/>
      <c r="F55" s="56"/>
      <c r="G55" s="54"/>
      <c r="H55" s="54"/>
      <c r="I55" s="54"/>
      <c r="J55" s="54"/>
      <c r="K55" s="54"/>
      <c r="L55" s="54"/>
      <c r="M55" s="53"/>
    </row>
    <row r="56" spans="1:13" s="23" customFormat="1" x14ac:dyDescent="0.3">
      <c r="A56" s="16"/>
      <c r="B56" s="18"/>
      <c r="C56" s="18"/>
      <c r="D56" s="58"/>
      <c r="F56" s="56"/>
      <c r="G56" s="54"/>
      <c r="H56" s="54"/>
      <c r="I56" s="54"/>
      <c r="J56" s="54"/>
      <c r="K56" s="54"/>
      <c r="L56" s="54"/>
      <c r="M56" s="53"/>
    </row>
    <row r="57" spans="1:13" s="23" customFormat="1" x14ac:dyDescent="0.3">
      <c r="A57" s="16"/>
      <c r="B57" s="18"/>
      <c r="C57" s="18"/>
      <c r="D57" s="58"/>
      <c r="F57" s="56"/>
      <c r="G57" s="54"/>
      <c r="H57" s="54"/>
      <c r="I57" s="54"/>
      <c r="J57" s="54"/>
      <c r="K57" s="54"/>
      <c r="L57" s="54"/>
      <c r="M57" s="53"/>
    </row>
    <row r="58" spans="1:13" s="23" customFormat="1" x14ac:dyDescent="0.3">
      <c r="A58" s="16"/>
      <c r="B58" s="18"/>
      <c r="C58" s="18"/>
      <c r="D58" s="58"/>
      <c r="F58" s="56"/>
      <c r="G58" s="54"/>
      <c r="H58" s="54"/>
      <c r="I58" s="54"/>
      <c r="J58" s="54"/>
      <c r="K58" s="54"/>
      <c r="L58" s="54"/>
      <c r="M58" s="53"/>
    </row>
    <row r="59" spans="1:13" s="23" customFormat="1" x14ac:dyDescent="0.3">
      <c r="A59" s="16"/>
      <c r="B59" s="18"/>
      <c r="C59" s="18"/>
      <c r="D59" s="58"/>
      <c r="F59" s="56"/>
      <c r="G59" s="54"/>
      <c r="H59" s="54"/>
      <c r="I59" s="54"/>
      <c r="J59" s="54"/>
      <c r="K59" s="54"/>
      <c r="L59" s="54"/>
      <c r="M59" s="53"/>
    </row>
    <row r="60" spans="1:13" s="23" customFormat="1" x14ac:dyDescent="0.3">
      <c r="A60" s="16"/>
      <c r="B60" s="18"/>
      <c r="C60" s="18"/>
      <c r="D60" s="58"/>
      <c r="F60" s="56"/>
      <c r="G60" s="54"/>
      <c r="H60" s="54"/>
      <c r="I60" s="54"/>
      <c r="J60" s="54"/>
      <c r="K60" s="54"/>
      <c r="L60" s="54"/>
      <c r="M60" s="53"/>
    </row>
    <row r="61" spans="1:13" s="23" customFormat="1" x14ac:dyDescent="0.3">
      <c r="A61" s="16"/>
      <c r="B61" s="18"/>
      <c r="C61" s="18"/>
      <c r="D61" s="58"/>
      <c r="F61" s="56"/>
      <c r="G61" s="54"/>
      <c r="H61" s="54"/>
      <c r="I61" s="54"/>
      <c r="J61" s="54"/>
      <c r="K61" s="54"/>
      <c r="L61" s="54"/>
      <c r="M61" s="53"/>
    </row>
    <row r="62" spans="1:13" s="23" customFormat="1" x14ac:dyDescent="0.3">
      <c r="A62" s="16"/>
      <c r="B62" s="18"/>
      <c r="C62" s="18"/>
      <c r="D62" s="58"/>
      <c r="F62" s="56"/>
      <c r="G62" s="54"/>
      <c r="H62" s="54"/>
      <c r="I62" s="54"/>
      <c r="J62" s="54"/>
      <c r="K62" s="54"/>
      <c r="L62" s="54"/>
      <c r="M62" s="53"/>
    </row>
    <row r="63" spans="1:13" s="23" customFormat="1" x14ac:dyDescent="0.3">
      <c r="A63" s="16"/>
      <c r="B63" s="18"/>
      <c r="C63" s="18"/>
      <c r="D63" s="58"/>
      <c r="F63" s="56"/>
      <c r="G63" s="54"/>
      <c r="H63" s="54"/>
      <c r="I63" s="54"/>
      <c r="J63" s="54"/>
      <c r="K63" s="54"/>
      <c r="L63" s="54"/>
      <c r="M63" s="53"/>
    </row>
    <row r="64" spans="1:13" s="23" customFormat="1" x14ac:dyDescent="0.3">
      <c r="A64" s="16"/>
      <c r="B64" s="18"/>
      <c r="C64" s="18"/>
      <c r="D64" s="57"/>
      <c r="F64" s="56"/>
      <c r="G64" s="54"/>
      <c r="H64" s="54"/>
      <c r="I64" s="54"/>
      <c r="J64" s="54"/>
      <c r="K64" s="54"/>
      <c r="L64" s="54"/>
      <c r="M64" s="53"/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BCFC-FB4F-44B1-9B76-19BADA80C6D7}">
  <dimension ref="A1:L21"/>
  <sheetViews>
    <sheetView topLeftCell="A13" zoomScale="175" zoomScaleNormal="175" workbookViewId="0">
      <selection activeCell="K21" sqref="K21"/>
    </sheetView>
  </sheetViews>
  <sheetFormatPr defaultRowHeight="16.5" x14ac:dyDescent="0.3"/>
  <cols>
    <col min="1" max="1" width="3.85546875" style="54" customWidth="1"/>
    <col min="2" max="2" width="5.7109375" style="54" customWidth="1"/>
    <col min="3" max="3" width="4.5703125" style="54" customWidth="1"/>
    <col min="4" max="4" width="7.28515625" style="54" bestFit="1" customWidth="1"/>
    <col min="5" max="5" width="6.85546875" style="54" customWidth="1"/>
    <col min="6" max="6" width="6.7109375" style="54" customWidth="1"/>
    <col min="7" max="7" width="7.42578125" style="54" customWidth="1"/>
    <col min="8" max="8" width="10" style="54" bestFit="1" customWidth="1"/>
    <col min="9" max="9" width="11" style="54" customWidth="1"/>
    <col min="10" max="10" width="9.42578125" style="54" customWidth="1"/>
    <col min="11" max="11" width="9.5703125" style="54" customWidth="1"/>
    <col min="12" max="12" width="7.85546875" style="54" customWidth="1"/>
    <col min="13" max="16384" width="9.140625" style="54"/>
  </cols>
  <sheetData>
    <row r="1" spans="1:12" ht="63.7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2" x14ac:dyDescent="0.3">
      <c r="A2" s="14">
        <v>1</v>
      </c>
      <c r="B2" s="12">
        <v>101</v>
      </c>
      <c r="C2" s="12">
        <v>1</v>
      </c>
      <c r="D2" s="29" t="s">
        <v>14</v>
      </c>
      <c r="E2" s="12">
        <v>1201</v>
      </c>
      <c r="F2" s="12">
        <f>E2*1.1</f>
        <v>1321.1000000000001</v>
      </c>
      <c r="G2" s="88">
        <v>20600</v>
      </c>
      <c r="H2" s="105">
        <f>E2*G2</f>
        <v>24740600</v>
      </c>
      <c r="I2" s="106">
        <f>ROUND(H2*1.08,0)</f>
        <v>26719848</v>
      </c>
      <c r="J2" s="107">
        <f>MROUND((I2*0.03/12),500)</f>
        <v>67000</v>
      </c>
      <c r="K2" s="108">
        <f>F2*2800</f>
        <v>3699080.0000000005</v>
      </c>
      <c r="L2" s="100" t="s">
        <v>61</v>
      </c>
    </row>
    <row r="3" spans="1:12" x14ac:dyDescent="0.3">
      <c r="A3" s="14">
        <v>2</v>
      </c>
      <c r="B3" s="12">
        <v>201</v>
      </c>
      <c r="C3" s="12">
        <v>2</v>
      </c>
      <c r="D3" s="29" t="s">
        <v>14</v>
      </c>
      <c r="E3" s="12">
        <v>1201</v>
      </c>
      <c r="F3" s="12">
        <f t="shared" ref="F3:F20" si="0">E3*1.1</f>
        <v>1321.1000000000001</v>
      </c>
      <c r="G3" s="88">
        <f>G2+80</f>
        <v>20680</v>
      </c>
      <c r="H3" s="105">
        <f t="shared" ref="H3:H20" si="1">E3*G3</f>
        <v>24836680</v>
      </c>
      <c r="I3" s="106">
        <f t="shared" ref="I3:I20" si="2">ROUND(H3*1.08,0)</f>
        <v>26823614</v>
      </c>
      <c r="J3" s="107">
        <f t="shared" ref="J3:J20" si="3">MROUND((I3*0.03/12),500)</f>
        <v>67000</v>
      </c>
      <c r="K3" s="108">
        <f t="shared" ref="K3:K20" si="4">F3*2800</f>
        <v>3699080.0000000005</v>
      </c>
      <c r="L3" s="100" t="s">
        <v>61</v>
      </c>
    </row>
    <row r="4" spans="1:12" x14ac:dyDescent="0.3">
      <c r="A4" s="14">
        <v>3</v>
      </c>
      <c r="B4" s="12">
        <v>202</v>
      </c>
      <c r="C4" s="12">
        <v>2</v>
      </c>
      <c r="D4" s="29" t="s">
        <v>14</v>
      </c>
      <c r="E4" s="12">
        <v>1201</v>
      </c>
      <c r="F4" s="12">
        <f t="shared" si="0"/>
        <v>1321.1000000000001</v>
      </c>
      <c r="G4" s="88">
        <f>G3</f>
        <v>20680</v>
      </c>
      <c r="H4" s="105">
        <f t="shared" si="1"/>
        <v>24836680</v>
      </c>
      <c r="I4" s="106">
        <f t="shared" si="2"/>
        <v>26823614</v>
      </c>
      <c r="J4" s="107">
        <f t="shared" si="3"/>
        <v>67000</v>
      </c>
      <c r="K4" s="108">
        <f t="shared" si="4"/>
        <v>3699080.0000000005</v>
      </c>
      <c r="L4" s="100" t="s">
        <v>61</v>
      </c>
    </row>
    <row r="5" spans="1:12" x14ac:dyDescent="0.3">
      <c r="A5" s="14">
        <v>4</v>
      </c>
      <c r="B5" s="12">
        <v>301</v>
      </c>
      <c r="C5" s="12">
        <v>3</v>
      </c>
      <c r="D5" s="29" t="s">
        <v>14</v>
      </c>
      <c r="E5" s="12">
        <v>1201</v>
      </c>
      <c r="F5" s="12">
        <f t="shared" si="0"/>
        <v>1321.1000000000001</v>
      </c>
      <c r="G5" s="88">
        <f>G4+80</f>
        <v>20760</v>
      </c>
      <c r="H5" s="105">
        <f t="shared" si="1"/>
        <v>24932760</v>
      </c>
      <c r="I5" s="106">
        <f t="shared" si="2"/>
        <v>26927381</v>
      </c>
      <c r="J5" s="107">
        <f t="shared" si="3"/>
        <v>67500</v>
      </c>
      <c r="K5" s="108">
        <f t="shared" si="4"/>
        <v>3699080.0000000005</v>
      </c>
      <c r="L5" s="100" t="s">
        <v>61</v>
      </c>
    </row>
    <row r="6" spans="1:12" x14ac:dyDescent="0.3">
      <c r="A6" s="14">
        <v>5</v>
      </c>
      <c r="B6" s="12">
        <v>302</v>
      </c>
      <c r="C6" s="12">
        <v>3</v>
      </c>
      <c r="D6" s="29" t="s">
        <v>14</v>
      </c>
      <c r="E6" s="12">
        <v>1201</v>
      </c>
      <c r="F6" s="12">
        <f t="shared" si="0"/>
        <v>1321.1000000000001</v>
      </c>
      <c r="G6" s="88">
        <f>G5</f>
        <v>20760</v>
      </c>
      <c r="H6" s="105">
        <v>0</v>
      </c>
      <c r="I6" s="106">
        <f t="shared" si="2"/>
        <v>0</v>
      </c>
      <c r="J6" s="107">
        <f t="shared" si="3"/>
        <v>0</v>
      </c>
      <c r="K6" s="108">
        <f t="shared" si="4"/>
        <v>3699080.0000000005</v>
      </c>
      <c r="L6" s="100" t="s">
        <v>62</v>
      </c>
    </row>
    <row r="7" spans="1:12" x14ac:dyDescent="0.3">
      <c r="A7" s="14">
        <v>6</v>
      </c>
      <c r="B7" s="12">
        <v>401</v>
      </c>
      <c r="C7" s="12">
        <v>4</v>
      </c>
      <c r="D7" s="29" t="s">
        <v>14</v>
      </c>
      <c r="E7" s="12">
        <v>1201</v>
      </c>
      <c r="F7" s="12">
        <f t="shared" si="0"/>
        <v>1321.1000000000001</v>
      </c>
      <c r="G7" s="88">
        <f>G6+80</f>
        <v>20840</v>
      </c>
      <c r="H7" s="105">
        <v>0</v>
      </c>
      <c r="I7" s="106">
        <f t="shared" si="2"/>
        <v>0</v>
      </c>
      <c r="J7" s="107">
        <f t="shared" si="3"/>
        <v>0</v>
      </c>
      <c r="K7" s="108">
        <f t="shared" si="4"/>
        <v>3699080.0000000005</v>
      </c>
      <c r="L7" s="100" t="s">
        <v>62</v>
      </c>
    </row>
    <row r="8" spans="1:12" x14ac:dyDescent="0.3">
      <c r="A8" s="14">
        <v>7</v>
      </c>
      <c r="B8" s="12">
        <v>402</v>
      </c>
      <c r="C8" s="12">
        <v>4</v>
      </c>
      <c r="D8" s="29" t="s">
        <v>14</v>
      </c>
      <c r="E8" s="12">
        <v>1201</v>
      </c>
      <c r="F8" s="12">
        <f t="shared" si="0"/>
        <v>1321.1000000000001</v>
      </c>
      <c r="G8" s="88">
        <f>G7</f>
        <v>20840</v>
      </c>
      <c r="H8" s="105">
        <f t="shared" si="1"/>
        <v>25028840</v>
      </c>
      <c r="I8" s="106">
        <f t="shared" si="2"/>
        <v>27031147</v>
      </c>
      <c r="J8" s="107">
        <f t="shared" si="3"/>
        <v>67500</v>
      </c>
      <c r="K8" s="108">
        <f t="shared" si="4"/>
        <v>3699080.0000000005</v>
      </c>
      <c r="L8" s="100" t="s">
        <v>61</v>
      </c>
    </row>
    <row r="9" spans="1:12" x14ac:dyDescent="0.3">
      <c r="A9" s="14">
        <v>8</v>
      </c>
      <c r="B9" s="12">
        <v>501</v>
      </c>
      <c r="C9" s="12">
        <v>5</v>
      </c>
      <c r="D9" s="29" t="s">
        <v>14</v>
      </c>
      <c r="E9" s="12">
        <v>1201</v>
      </c>
      <c r="F9" s="12">
        <f t="shared" si="0"/>
        <v>1321.1000000000001</v>
      </c>
      <c r="G9" s="88">
        <f>G8+80</f>
        <v>20920</v>
      </c>
      <c r="H9" s="105">
        <v>0</v>
      </c>
      <c r="I9" s="106">
        <f t="shared" si="2"/>
        <v>0</v>
      </c>
      <c r="J9" s="107">
        <f t="shared" si="3"/>
        <v>0</v>
      </c>
      <c r="K9" s="108">
        <f t="shared" si="4"/>
        <v>3699080.0000000005</v>
      </c>
      <c r="L9" s="100" t="s">
        <v>62</v>
      </c>
    </row>
    <row r="10" spans="1:12" x14ac:dyDescent="0.3">
      <c r="A10" s="14">
        <v>9</v>
      </c>
      <c r="B10" s="12">
        <v>502</v>
      </c>
      <c r="C10" s="12">
        <v>5</v>
      </c>
      <c r="D10" s="29" t="s">
        <v>14</v>
      </c>
      <c r="E10" s="12">
        <v>1155</v>
      </c>
      <c r="F10" s="12">
        <f t="shared" si="0"/>
        <v>1270.5</v>
      </c>
      <c r="G10" s="88">
        <f>G9</f>
        <v>20920</v>
      </c>
      <c r="H10" s="105">
        <v>0</v>
      </c>
      <c r="I10" s="106">
        <f t="shared" si="2"/>
        <v>0</v>
      </c>
      <c r="J10" s="107">
        <f t="shared" si="3"/>
        <v>0</v>
      </c>
      <c r="K10" s="108">
        <f t="shared" si="4"/>
        <v>3557400</v>
      </c>
      <c r="L10" s="100" t="s">
        <v>62</v>
      </c>
    </row>
    <row r="11" spans="1:12" x14ac:dyDescent="0.3">
      <c r="A11" s="14">
        <v>10</v>
      </c>
      <c r="B11" s="12">
        <v>601</v>
      </c>
      <c r="C11" s="12">
        <v>6</v>
      </c>
      <c r="D11" s="29" t="s">
        <v>14</v>
      </c>
      <c r="E11" s="12">
        <v>1201</v>
      </c>
      <c r="F11" s="12">
        <f t="shared" si="0"/>
        <v>1321.1000000000001</v>
      </c>
      <c r="G11" s="88">
        <f>G10+80</f>
        <v>21000</v>
      </c>
      <c r="H11" s="105">
        <v>0</v>
      </c>
      <c r="I11" s="106">
        <f t="shared" si="2"/>
        <v>0</v>
      </c>
      <c r="J11" s="107">
        <f t="shared" si="3"/>
        <v>0</v>
      </c>
      <c r="K11" s="108">
        <f t="shared" si="4"/>
        <v>3699080.0000000005</v>
      </c>
      <c r="L11" s="100" t="s">
        <v>62</v>
      </c>
    </row>
    <row r="12" spans="1:12" x14ac:dyDescent="0.3">
      <c r="A12" s="14">
        <v>11</v>
      </c>
      <c r="B12" s="12">
        <v>602</v>
      </c>
      <c r="C12" s="12">
        <v>6</v>
      </c>
      <c r="D12" s="29" t="s">
        <v>14</v>
      </c>
      <c r="E12" s="12">
        <v>1155</v>
      </c>
      <c r="F12" s="12">
        <f t="shared" si="0"/>
        <v>1270.5</v>
      </c>
      <c r="G12" s="88">
        <f>G11</f>
        <v>21000</v>
      </c>
      <c r="H12" s="105">
        <v>0</v>
      </c>
      <c r="I12" s="106">
        <f t="shared" si="2"/>
        <v>0</v>
      </c>
      <c r="J12" s="107">
        <f t="shared" si="3"/>
        <v>0</v>
      </c>
      <c r="K12" s="108">
        <f t="shared" si="4"/>
        <v>3557400</v>
      </c>
      <c r="L12" s="100" t="s">
        <v>62</v>
      </c>
    </row>
    <row r="13" spans="1:12" x14ac:dyDescent="0.3">
      <c r="A13" s="14">
        <v>12</v>
      </c>
      <c r="B13" s="12">
        <v>701</v>
      </c>
      <c r="C13" s="12">
        <v>7</v>
      </c>
      <c r="D13" s="29" t="s">
        <v>14</v>
      </c>
      <c r="E13" s="12">
        <v>1201</v>
      </c>
      <c r="F13" s="12">
        <f t="shared" si="0"/>
        <v>1321.1000000000001</v>
      </c>
      <c r="G13" s="88">
        <f>G12+80</f>
        <v>21080</v>
      </c>
      <c r="H13" s="105">
        <v>0</v>
      </c>
      <c r="I13" s="106">
        <f t="shared" si="2"/>
        <v>0</v>
      </c>
      <c r="J13" s="107">
        <f t="shared" si="3"/>
        <v>0</v>
      </c>
      <c r="K13" s="108">
        <f t="shared" si="4"/>
        <v>3699080.0000000005</v>
      </c>
      <c r="L13" s="100" t="s">
        <v>62</v>
      </c>
    </row>
    <row r="14" spans="1:12" x14ac:dyDescent="0.3">
      <c r="A14" s="14">
        <v>13</v>
      </c>
      <c r="B14" s="12">
        <v>702</v>
      </c>
      <c r="C14" s="12">
        <v>7</v>
      </c>
      <c r="D14" s="29" t="s">
        <v>14</v>
      </c>
      <c r="E14" s="12">
        <v>1201</v>
      </c>
      <c r="F14" s="12">
        <f t="shared" si="0"/>
        <v>1321.1000000000001</v>
      </c>
      <c r="G14" s="88">
        <f>G13</f>
        <v>21080</v>
      </c>
      <c r="H14" s="105">
        <v>0</v>
      </c>
      <c r="I14" s="106">
        <f t="shared" si="2"/>
        <v>0</v>
      </c>
      <c r="J14" s="107">
        <f t="shared" si="3"/>
        <v>0</v>
      </c>
      <c r="K14" s="108">
        <f t="shared" si="4"/>
        <v>3699080.0000000005</v>
      </c>
      <c r="L14" s="100" t="s">
        <v>62</v>
      </c>
    </row>
    <row r="15" spans="1:12" x14ac:dyDescent="0.3">
      <c r="A15" s="14">
        <v>14</v>
      </c>
      <c r="B15" s="12">
        <v>801</v>
      </c>
      <c r="C15" s="12">
        <v>8</v>
      </c>
      <c r="D15" s="29" t="s">
        <v>14</v>
      </c>
      <c r="E15" s="12">
        <v>1201</v>
      </c>
      <c r="F15" s="12">
        <f t="shared" si="0"/>
        <v>1321.1000000000001</v>
      </c>
      <c r="G15" s="88">
        <f>G14+80</f>
        <v>21160</v>
      </c>
      <c r="H15" s="105">
        <v>0</v>
      </c>
      <c r="I15" s="106">
        <f t="shared" si="2"/>
        <v>0</v>
      </c>
      <c r="J15" s="107">
        <f t="shared" si="3"/>
        <v>0</v>
      </c>
      <c r="K15" s="108">
        <f t="shared" si="4"/>
        <v>3699080.0000000005</v>
      </c>
      <c r="L15" s="100" t="s">
        <v>62</v>
      </c>
    </row>
    <row r="16" spans="1:12" x14ac:dyDescent="0.3">
      <c r="A16" s="14">
        <v>15</v>
      </c>
      <c r="B16" s="12">
        <v>802</v>
      </c>
      <c r="C16" s="12">
        <v>8</v>
      </c>
      <c r="D16" s="29" t="s">
        <v>14</v>
      </c>
      <c r="E16" s="12">
        <v>1201</v>
      </c>
      <c r="F16" s="12">
        <f t="shared" si="0"/>
        <v>1321.1000000000001</v>
      </c>
      <c r="G16" s="88">
        <f>G15</f>
        <v>21160</v>
      </c>
      <c r="H16" s="105">
        <v>0</v>
      </c>
      <c r="I16" s="106">
        <f t="shared" si="2"/>
        <v>0</v>
      </c>
      <c r="J16" s="107">
        <f t="shared" si="3"/>
        <v>0</v>
      </c>
      <c r="K16" s="108">
        <f t="shared" si="4"/>
        <v>3699080.0000000005</v>
      </c>
      <c r="L16" s="100" t="s">
        <v>62</v>
      </c>
    </row>
    <row r="17" spans="1:12" x14ac:dyDescent="0.3">
      <c r="A17" s="14">
        <v>16</v>
      </c>
      <c r="B17" s="12">
        <v>901</v>
      </c>
      <c r="C17" s="12">
        <v>9</v>
      </c>
      <c r="D17" s="29" t="s">
        <v>14</v>
      </c>
      <c r="E17" s="12">
        <v>1201</v>
      </c>
      <c r="F17" s="12">
        <f t="shared" si="0"/>
        <v>1321.1000000000001</v>
      </c>
      <c r="G17" s="88">
        <f>G16+80</f>
        <v>21240</v>
      </c>
      <c r="H17" s="105">
        <v>0</v>
      </c>
      <c r="I17" s="106">
        <f t="shared" si="2"/>
        <v>0</v>
      </c>
      <c r="J17" s="107">
        <f t="shared" si="3"/>
        <v>0</v>
      </c>
      <c r="K17" s="108">
        <f t="shared" si="4"/>
        <v>3699080.0000000005</v>
      </c>
      <c r="L17" s="100" t="s">
        <v>62</v>
      </c>
    </row>
    <row r="18" spans="1:12" x14ac:dyDescent="0.3">
      <c r="A18" s="14">
        <v>17</v>
      </c>
      <c r="B18" s="12">
        <v>902</v>
      </c>
      <c r="C18" s="12">
        <v>9</v>
      </c>
      <c r="D18" s="29" t="s">
        <v>14</v>
      </c>
      <c r="E18" s="12">
        <v>1201</v>
      </c>
      <c r="F18" s="12">
        <f t="shared" si="0"/>
        <v>1321.1000000000001</v>
      </c>
      <c r="G18" s="88">
        <f>G17</f>
        <v>21240</v>
      </c>
      <c r="H18" s="105">
        <f t="shared" si="1"/>
        <v>25509240</v>
      </c>
      <c r="I18" s="106">
        <f t="shared" si="2"/>
        <v>27549979</v>
      </c>
      <c r="J18" s="107">
        <f t="shared" si="3"/>
        <v>69000</v>
      </c>
      <c r="K18" s="108">
        <f t="shared" si="4"/>
        <v>3699080.0000000005</v>
      </c>
      <c r="L18" s="100" t="s">
        <v>61</v>
      </c>
    </row>
    <row r="19" spans="1:12" x14ac:dyDescent="0.3">
      <c r="A19" s="14">
        <v>18</v>
      </c>
      <c r="B19" s="12">
        <v>1001</v>
      </c>
      <c r="C19" s="12">
        <v>10</v>
      </c>
      <c r="D19" s="29" t="s">
        <v>14</v>
      </c>
      <c r="E19" s="12">
        <v>1201</v>
      </c>
      <c r="F19" s="12">
        <f t="shared" si="0"/>
        <v>1321.1000000000001</v>
      </c>
      <c r="G19" s="88">
        <f>G18+80</f>
        <v>21320</v>
      </c>
      <c r="H19" s="105">
        <v>0</v>
      </c>
      <c r="I19" s="106">
        <f t="shared" si="2"/>
        <v>0</v>
      </c>
      <c r="J19" s="107">
        <f t="shared" si="3"/>
        <v>0</v>
      </c>
      <c r="K19" s="108">
        <f t="shared" si="4"/>
        <v>3699080.0000000005</v>
      </c>
      <c r="L19" s="100" t="s">
        <v>62</v>
      </c>
    </row>
    <row r="20" spans="1:12" x14ac:dyDescent="0.3">
      <c r="A20" s="14">
        <v>19</v>
      </c>
      <c r="B20" s="60">
        <v>1002</v>
      </c>
      <c r="C20" s="60">
        <v>10</v>
      </c>
      <c r="D20" s="29" t="s">
        <v>14</v>
      </c>
      <c r="E20" s="60">
        <v>1220</v>
      </c>
      <c r="F20" s="12">
        <f t="shared" si="0"/>
        <v>1342</v>
      </c>
      <c r="G20" s="88">
        <f>G19</f>
        <v>21320</v>
      </c>
      <c r="H20" s="105">
        <v>0</v>
      </c>
      <c r="I20" s="106">
        <f t="shared" si="2"/>
        <v>0</v>
      </c>
      <c r="J20" s="107">
        <f t="shared" si="3"/>
        <v>0</v>
      </c>
      <c r="K20" s="108">
        <f t="shared" si="4"/>
        <v>3757600</v>
      </c>
      <c r="L20" s="100" t="s">
        <v>62</v>
      </c>
    </row>
    <row r="21" spans="1:12" x14ac:dyDescent="0.3">
      <c r="A21" s="80" t="s">
        <v>3</v>
      </c>
      <c r="B21" s="80"/>
      <c r="C21" s="80"/>
      <c r="D21" s="80"/>
      <c r="E21" s="61">
        <f t="shared" ref="E21:F21" si="5">SUM(E2:E20)</f>
        <v>22746</v>
      </c>
      <c r="F21" s="61">
        <f t="shared" si="5"/>
        <v>25020.599999999995</v>
      </c>
      <c r="G21" s="62"/>
      <c r="H21" s="63">
        <f t="shared" ref="H21:K21" si="6">SUM(H2:H20)</f>
        <v>149884800</v>
      </c>
      <c r="I21" s="63">
        <f t="shared" si="6"/>
        <v>161875583</v>
      </c>
      <c r="J21" s="63"/>
      <c r="K21" s="109">
        <f t="shared" si="6"/>
        <v>70057680</v>
      </c>
    </row>
  </sheetData>
  <mergeCells count="1">
    <mergeCell ref="A21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33F8-6A8D-4417-83FA-1D4014865B4B}">
  <dimension ref="A1:L8"/>
  <sheetViews>
    <sheetView zoomScale="175" zoomScaleNormal="175" workbookViewId="0">
      <selection activeCell="D2" sqref="D2:D7"/>
    </sheetView>
  </sheetViews>
  <sheetFormatPr defaultRowHeight="16.5" x14ac:dyDescent="0.3"/>
  <cols>
    <col min="1" max="1" width="3.85546875" style="54" customWidth="1"/>
    <col min="2" max="2" width="5.7109375" style="54" customWidth="1"/>
    <col min="3" max="3" width="4.5703125" style="54" customWidth="1"/>
    <col min="4" max="4" width="7.28515625" style="54" bestFit="1" customWidth="1"/>
    <col min="5" max="5" width="6.85546875" style="54" customWidth="1"/>
    <col min="6" max="6" width="6.7109375" style="54" customWidth="1"/>
    <col min="7" max="7" width="7.42578125" style="54" customWidth="1"/>
    <col min="8" max="8" width="10" style="54" bestFit="1" customWidth="1"/>
    <col min="9" max="9" width="11" style="54" customWidth="1"/>
    <col min="10" max="10" width="9.42578125" style="54" customWidth="1"/>
    <col min="11" max="11" width="9.5703125" style="54" customWidth="1"/>
    <col min="12" max="12" width="7.85546875" style="54" customWidth="1"/>
    <col min="13" max="16384" width="9.140625" style="54"/>
  </cols>
  <sheetData>
    <row r="1" spans="1:12" ht="63.7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2" x14ac:dyDescent="0.3">
      <c r="A2" s="14">
        <v>1</v>
      </c>
      <c r="B2" s="12">
        <v>101</v>
      </c>
      <c r="C2" s="12">
        <v>1</v>
      </c>
      <c r="D2" s="29" t="s">
        <v>14</v>
      </c>
      <c r="E2" s="12">
        <v>1201</v>
      </c>
      <c r="F2" s="12">
        <f>E2*1.1</f>
        <v>1321.1000000000001</v>
      </c>
      <c r="G2" s="88">
        <v>20600</v>
      </c>
      <c r="H2" s="105">
        <f>E2*G2</f>
        <v>24740600</v>
      </c>
      <c r="I2" s="106">
        <f>ROUND(H2*1.08,0)</f>
        <v>26719848</v>
      </c>
      <c r="J2" s="107">
        <f>MROUND((I2*0.03/12),500)</f>
        <v>67000</v>
      </c>
      <c r="K2" s="108">
        <f>F2*2800</f>
        <v>3699080.0000000005</v>
      </c>
      <c r="L2" s="100" t="s">
        <v>61</v>
      </c>
    </row>
    <row r="3" spans="1:12" x14ac:dyDescent="0.3">
      <c r="A3" s="14">
        <v>2</v>
      </c>
      <c r="B3" s="12">
        <v>201</v>
      </c>
      <c r="C3" s="12">
        <v>2</v>
      </c>
      <c r="D3" s="29" t="s">
        <v>14</v>
      </c>
      <c r="E3" s="12">
        <v>1201</v>
      </c>
      <c r="F3" s="12">
        <f t="shared" ref="F3:F7" si="0">E3*1.1</f>
        <v>1321.1000000000001</v>
      </c>
      <c r="G3" s="88">
        <v>20680</v>
      </c>
      <c r="H3" s="105">
        <f t="shared" ref="H3:H7" si="1">E3*G3</f>
        <v>24836680</v>
      </c>
      <c r="I3" s="106">
        <f t="shared" ref="I3:I7" si="2">ROUND(H3*1.08,0)</f>
        <v>26823614</v>
      </c>
      <c r="J3" s="107">
        <f t="shared" ref="J3:J7" si="3">MROUND((I3*0.03/12),500)</f>
        <v>67000</v>
      </c>
      <c r="K3" s="108">
        <f t="shared" ref="K3:K7" si="4">F3*2800</f>
        <v>3699080.0000000005</v>
      </c>
      <c r="L3" s="100" t="s">
        <v>61</v>
      </c>
    </row>
    <row r="4" spans="1:12" x14ac:dyDescent="0.3">
      <c r="A4" s="14">
        <v>3</v>
      </c>
      <c r="B4" s="12">
        <v>202</v>
      </c>
      <c r="C4" s="12">
        <v>2</v>
      </c>
      <c r="D4" s="29" t="s">
        <v>14</v>
      </c>
      <c r="E4" s="12">
        <v>1201</v>
      </c>
      <c r="F4" s="12">
        <f t="shared" si="0"/>
        <v>1321.1000000000001</v>
      </c>
      <c r="G4" s="88">
        <v>20680</v>
      </c>
      <c r="H4" s="105">
        <f t="shared" si="1"/>
        <v>24836680</v>
      </c>
      <c r="I4" s="106">
        <f t="shared" si="2"/>
        <v>26823614</v>
      </c>
      <c r="J4" s="107">
        <f t="shared" si="3"/>
        <v>67000</v>
      </c>
      <c r="K4" s="108">
        <f t="shared" si="4"/>
        <v>3699080.0000000005</v>
      </c>
      <c r="L4" s="100" t="s">
        <v>61</v>
      </c>
    </row>
    <row r="5" spans="1:12" x14ac:dyDescent="0.3">
      <c r="A5" s="14">
        <v>4</v>
      </c>
      <c r="B5" s="12">
        <v>301</v>
      </c>
      <c r="C5" s="12">
        <v>3</v>
      </c>
      <c r="D5" s="29" t="s">
        <v>14</v>
      </c>
      <c r="E5" s="12">
        <v>1201</v>
      </c>
      <c r="F5" s="12">
        <f t="shared" si="0"/>
        <v>1321.1000000000001</v>
      </c>
      <c r="G5" s="88">
        <v>20760</v>
      </c>
      <c r="H5" s="105">
        <f t="shared" si="1"/>
        <v>24932760</v>
      </c>
      <c r="I5" s="106">
        <f t="shared" si="2"/>
        <v>26927381</v>
      </c>
      <c r="J5" s="107">
        <f t="shared" si="3"/>
        <v>67500</v>
      </c>
      <c r="K5" s="108">
        <f t="shared" si="4"/>
        <v>3699080.0000000005</v>
      </c>
      <c r="L5" s="100" t="s">
        <v>61</v>
      </c>
    </row>
    <row r="6" spans="1:12" x14ac:dyDescent="0.3">
      <c r="A6" s="14">
        <v>5</v>
      </c>
      <c r="B6" s="12">
        <v>402</v>
      </c>
      <c r="C6" s="12">
        <v>4</v>
      </c>
      <c r="D6" s="29" t="s">
        <v>14</v>
      </c>
      <c r="E6" s="12">
        <v>1201</v>
      </c>
      <c r="F6" s="12">
        <f t="shared" si="0"/>
        <v>1321.1000000000001</v>
      </c>
      <c r="G6" s="88">
        <v>20840</v>
      </c>
      <c r="H6" s="105">
        <f t="shared" si="1"/>
        <v>25028840</v>
      </c>
      <c r="I6" s="106">
        <f t="shared" si="2"/>
        <v>27031147</v>
      </c>
      <c r="J6" s="107">
        <f t="shared" si="3"/>
        <v>67500</v>
      </c>
      <c r="K6" s="108">
        <f t="shared" si="4"/>
        <v>3699080.0000000005</v>
      </c>
      <c r="L6" s="100" t="s">
        <v>61</v>
      </c>
    </row>
    <row r="7" spans="1:12" x14ac:dyDescent="0.3">
      <c r="A7" s="14">
        <v>6</v>
      </c>
      <c r="B7" s="12">
        <v>902</v>
      </c>
      <c r="C7" s="12">
        <v>9</v>
      </c>
      <c r="D7" s="29" t="s">
        <v>14</v>
      </c>
      <c r="E7" s="12">
        <v>1201</v>
      </c>
      <c r="F7" s="12">
        <f t="shared" si="0"/>
        <v>1321.1000000000001</v>
      </c>
      <c r="G7" s="88">
        <v>21240</v>
      </c>
      <c r="H7" s="105">
        <f t="shared" si="1"/>
        <v>25509240</v>
      </c>
      <c r="I7" s="106">
        <f t="shared" si="2"/>
        <v>27549979</v>
      </c>
      <c r="J7" s="107">
        <f t="shared" si="3"/>
        <v>69000</v>
      </c>
      <c r="K7" s="108">
        <f t="shared" si="4"/>
        <v>3699080.0000000005</v>
      </c>
      <c r="L7" s="100" t="s">
        <v>61</v>
      </c>
    </row>
    <row r="8" spans="1:12" x14ac:dyDescent="0.3">
      <c r="A8" s="80" t="s">
        <v>3</v>
      </c>
      <c r="B8" s="80"/>
      <c r="C8" s="80"/>
      <c r="D8" s="80"/>
      <c r="E8" s="61">
        <f>SUM(E2:E7)</f>
        <v>7206</v>
      </c>
      <c r="F8" s="61">
        <f>SUM(F2:F7)</f>
        <v>7926.6000000000013</v>
      </c>
      <c r="G8" s="62"/>
      <c r="H8" s="63">
        <f t="shared" ref="H8:K8" si="5">SUM(H2:H7)</f>
        <v>149884800</v>
      </c>
      <c r="I8" s="63">
        <f t="shared" si="5"/>
        <v>161875583</v>
      </c>
      <c r="J8" s="63"/>
      <c r="K8" s="109">
        <f t="shared" si="5"/>
        <v>22194480.000000004</v>
      </c>
    </row>
  </sheetData>
  <mergeCells count="1"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A5E6-DC2D-424E-BD98-A3383E45BFD4}">
  <dimension ref="A1:L15"/>
  <sheetViews>
    <sheetView topLeftCell="A7" zoomScale="175" zoomScaleNormal="175" workbookViewId="0">
      <selection activeCell="E15" sqref="E15:F15"/>
    </sheetView>
  </sheetViews>
  <sheetFormatPr defaultRowHeight="16.5" x14ac:dyDescent="0.3"/>
  <cols>
    <col min="1" max="1" width="3.85546875" style="54" customWidth="1"/>
    <col min="2" max="2" width="5.7109375" style="54" customWidth="1"/>
    <col min="3" max="3" width="4.5703125" style="54" customWidth="1"/>
    <col min="4" max="4" width="7.28515625" style="54" bestFit="1" customWidth="1"/>
    <col min="5" max="5" width="6.85546875" style="54" customWidth="1"/>
    <col min="6" max="6" width="6.7109375" style="54" customWidth="1"/>
    <col min="7" max="7" width="7.42578125" style="54" customWidth="1"/>
    <col min="8" max="8" width="10" style="54" bestFit="1" customWidth="1"/>
    <col min="9" max="9" width="11" style="54" customWidth="1"/>
    <col min="10" max="10" width="9.42578125" style="54" customWidth="1"/>
    <col min="11" max="11" width="9.5703125" style="54" customWidth="1"/>
    <col min="12" max="12" width="7.85546875" style="54" customWidth="1"/>
    <col min="13" max="16384" width="9.140625" style="54"/>
  </cols>
  <sheetData>
    <row r="1" spans="1:12" ht="63.75" customHeight="1" x14ac:dyDescent="0.3">
      <c r="A1" s="13" t="s">
        <v>1</v>
      </c>
      <c r="B1" s="20" t="s">
        <v>0</v>
      </c>
      <c r="C1" s="20" t="s">
        <v>2</v>
      </c>
      <c r="D1" s="20" t="s">
        <v>10</v>
      </c>
      <c r="E1" s="20" t="s">
        <v>63</v>
      </c>
      <c r="F1" s="20" t="s">
        <v>9</v>
      </c>
      <c r="G1" s="86" t="s">
        <v>50</v>
      </c>
      <c r="H1" s="86" t="s">
        <v>51</v>
      </c>
      <c r="I1" s="87" t="s">
        <v>52</v>
      </c>
      <c r="J1" s="86" t="s">
        <v>53</v>
      </c>
      <c r="K1" s="86" t="s">
        <v>54</v>
      </c>
      <c r="L1" s="86" t="s">
        <v>60</v>
      </c>
    </row>
    <row r="2" spans="1:12" x14ac:dyDescent="0.3">
      <c r="A2" s="14">
        <v>1</v>
      </c>
      <c r="B2" s="12">
        <v>302</v>
      </c>
      <c r="C2" s="12">
        <v>3</v>
      </c>
      <c r="D2" s="29" t="s">
        <v>14</v>
      </c>
      <c r="E2" s="12">
        <v>1201</v>
      </c>
      <c r="F2" s="12">
        <f t="shared" ref="F2:F14" si="0">E2*1.1</f>
        <v>1321.1000000000001</v>
      </c>
      <c r="G2" s="88" t="e">
        <f>#REF!</f>
        <v>#REF!</v>
      </c>
      <c r="H2" s="105">
        <v>0</v>
      </c>
      <c r="I2" s="106">
        <f t="shared" ref="I2:I14" si="1">ROUND(H2*1.08,0)</f>
        <v>0</v>
      </c>
      <c r="J2" s="107">
        <f t="shared" ref="J2:J14" si="2">MROUND((I2*0.03/12),500)</f>
        <v>0</v>
      </c>
      <c r="K2" s="108">
        <f t="shared" ref="K2:K14" si="3">F2*2800</f>
        <v>3699080.0000000005</v>
      </c>
      <c r="L2" s="100" t="s">
        <v>62</v>
      </c>
    </row>
    <row r="3" spans="1:12" x14ac:dyDescent="0.3">
      <c r="A3" s="14">
        <v>2</v>
      </c>
      <c r="B3" s="12">
        <v>401</v>
      </c>
      <c r="C3" s="12">
        <v>4</v>
      </c>
      <c r="D3" s="29" t="s">
        <v>14</v>
      </c>
      <c r="E3" s="12">
        <v>1201</v>
      </c>
      <c r="F3" s="12">
        <f t="shared" si="0"/>
        <v>1321.1000000000001</v>
      </c>
      <c r="G3" s="88" t="e">
        <f>G2+80</f>
        <v>#REF!</v>
      </c>
      <c r="H3" s="105">
        <v>0</v>
      </c>
      <c r="I3" s="106">
        <f t="shared" si="1"/>
        <v>0</v>
      </c>
      <c r="J3" s="107">
        <f t="shared" si="2"/>
        <v>0</v>
      </c>
      <c r="K3" s="108">
        <f t="shared" si="3"/>
        <v>3699080.0000000005</v>
      </c>
      <c r="L3" s="100" t="s">
        <v>62</v>
      </c>
    </row>
    <row r="4" spans="1:12" x14ac:dyDescent="0.3">
      <c r="A4" s="14">
        <v>3</v>
      </c>
      <c r="B4" s="12">
        <v>501</v>
      </c>
      <c r="C4" s="12">
        <v>5</v>
      </c>
      <c r="D4" s="29" t="s">
        <v>14</v>
      </c>
      <c r="E4" s="12">
        <v>1201</v>
      </c>
      <c r="F4" s="12">
        <f t="shared" si="0"/>
        <v>1321.1000000000001</v>
      </c>
      <c r="G4" s="88" t="e">
        <f>#REF!+80</f>
        <v>#REF!</v>
      </c>
      <c r="H4" s="105">
        <v>0</v>
      </c>
      <c r="I4" s="106">
        <f t="shared" si="1"/>
        <v>0</v>
      </c>
      <c r="J4" s="107">
        <f t="shared" si="2"/>
        <v>0</v>
      </c>
      <c r="K4" s="108">
        <f t="shared" si="3"/>
        <v>3699080.0000000005</v>
      </c>
      <c r="L4" s="100" t="s">
        <v>62</v>
      </c>
    </row>
    <row r="5" spans="1:12" x14ac:dyDescent="0.3">
      <c r="A5" s="14">
        <v>4</v>
      </c>
      <c r="B5" s="12">
        <v>502</v>
      </c>
      <c r="C5" s="12">
        <v>5</v>
      </c>
      <c r="D5" s="29" t="s">
        <v>14</v>
      </c>
      <c r="E5" s="12">
        <v>1155</v>
      </c>
      <c r="F5" s="12">
        <f t="shared" si="0"/>
        <v>1270.5</v>
      </c>
      <c r="G5" s="88" t="e">
        <f>G4</f>
        <v>#REF!</v>
      </c>
      <c r="H5" s="105">
        <v>0</v>
      </c>
      <c r="I5" s="106">
        <f t="shared" si="1"/>
        <v>0</v>
      </c>
      <c r="J5" s="107">
        <f t="shared" si="2"/>
        <v>0</v>
      </c>
      <c r="K5" s="108">
        <f t="shared" si="3"/>
        <v>3557400</v>
      </c>
      <c r="L5" s="100" t="s">
        <v>62</v>
      </c>
    </row>
    <row r="6" spans="1:12" x14ac:dyDescent="0.3">
      <c r="A6" s="14">
        <v>5</v>
      </c>
      <c r="B6" s="12">
        <v>601</v>
      </c>
      <c r="C6" s="12">
        <v>6</v>
      </c>
      <c r="D6" s="29" t="s">
        <v>14</v>
      </c>
      <c r="E6" s="12">
        <v>1201</v>
      </c>
      <c r="F6" s="12">
        <f t="shared" si="0"/>
        <v>1321.1000000000001</v>
      </c>
      <c r="G6" s="88" t="e">
        <f>G5+80</f>
        <v>#REF!</v>
      </c>
      <c r="H6" s="105">
        <v>0</v>
      </c>
      <c r="I6" s="106">
        <f t="shared" si="1"/>
        <v>0</v>
      </c>
      <c r="J6" s="107">
        <f t="shared" si="2"/>
        <v>0</v>
      </c>
      <c r="K6" s="108">
        <f t="shared" si="3"/>
        <v>3699080.0000000005</v>
      </c>
      <c r="L6" s="100" t="s">
        <v>62</v>
      </c>
    </row>
    <row r="7" spans="1:12" x14ac:dyDescent="0.3">
      <c r="A7" s="14">
        <v>6</v>
      </c>
      <c r="B7" s="12">
        <v>602</v>
      </c>
      <c r="C7" s="12">
        <v>6</v>
      </c>
      <c r="D7" s="29" t="s">
        <v>14</v>
      </c>
      <c r="E7" s="12">
        <v>1155</v>
      </c>
      <c r="F7" s="12">
        <f t="shared" si="0"/>
        <v>1270.5</v>
      </c>
      <c r="G7" s="88" t="e">
        <f>G6</f>
        <v>#REF!</v>
      </c>
      <c r="H7" s="105">
        <v>0</v>
      </c>
      <c r="I7" s="106">
        <f t="shared" si="1"/>
        <v>0</v>
      </c>
      <c r="J7" s="107">
        <f t="shared" si="2"/>
        <v>0</v>
      </c>
      <c r="K7" s="108">
        <f t="shared" si="3"/>
        <v>3557400</v>
      </c>
      <c r="L7" s="100" t="s">
        <v>62</v>
      </c>
    </row>
    <row r="8" spans="1:12" x14ac:dyDescent="0.3">
      <c r="A8" s="14">
        <v>7</v>
      </c>
      <c r="B8" s="12">
        <v>701</v>
      </c>
      <c r="C8" s="12">
        <v>7</v>
      </c>
      <c r="D8" s="29" t="s">
        <v>14</v>
      </c>
      <c r="E8" s="12">
        <v>1201</v>
      </c>
      <c r="F8" s="12">
        <f t="shared" si="0"/>
        <v>1321.1000000000001</v>
      </c>
      <c r="G8" s="88" t="e">
        <f>G7+80</f>
        <v>#REF!</v>
      </c>
      <c r="H8" s="105">
        <v>0</v>
      </c>
      <c r="I8" s="106">
        <f t="shared" si="1"/>
        <v>0</v>
      </c>
      <c r="J8" s="107">
        <f t="shared" si="2"/>
        <v>0</v>
      </c>
      <c r="K8" s="108">
        <f t="shared" si="3"/>
        <v>3699080.0000000005</v>
      </c>
      <c r="L8" s="100" t="s">
        <v>62</v>
      </c>
    </row>
    <row r="9" spans="1:12" x14ac:dyDescent="0.3">
      <c r="A9" s="14">
        <v>8</v>
      </c>
      <c r="B9" s="12">
        <v>702</v>
      </c>
      <c r="C9" s="12">
        <v>7</v>
      </c>
      <c r="D9" s="29" t="s">
        <v>14</v>
      </c>
      <c r="E9" s="12">
        <v>1201</v>
      </c>
      <c r="F9" s="12">
        <f t="shared" si="0"/>
        <v>1321.1000000000001</v>
      </c>
      <c r="G9" s="88" t="e">
        <f>G8</f>
        <v>#REF!</v>
      </c>
      <c r="H9" s="105">
        <v>0</v>
      </c>
      <c r="I9" s="106">
        <f t="shared" si="1"/>
        <v>0</v>
      </c>
      <c r="J9" s="107">
        <f t="shared" si="2"/>
        <v>0</v>
      </c>
      <c r="K9" s="108">
        <f t="shared" si="3"/>
        <v>3699080.0000000005</v>
      </c>
      <c r="L9" s="100" t="s">
        <v>62</v>
      </c>
    </row>
    <row r="10" spans="1:12" x14ac:dyDescent="0.3">
      <c r="A10" s="14">
        <v>9</v>
      </c>
      <c r="B10" s="12">
        <v>801</v>
      </c>
      <c r="C10" s="12">
        <v>8</v>
      </c>
      <c r="D10" s="29" t="s">
        <v>14</v>
      </c>
      <c r="E10" s="12">
        <v>1201</v>
      </c>
      <c r="F10" s="12">
        <f t="shared" si="0"/>
        <v>1321.1000000000001</v>
      </c>
      <c r="G10" s="88" t="e">
        <f>G9+80</f>
        <v>#REF!</v>
      </c>
      <c r="H10" s="105">
        <v>0</v>
      </c>
      <c r="I10" s="106">
        <f t="shared" si="1"/>
        <v>0</v>
      </c>
      <c r="J10" s="107">
        <f t="shared" si="2"/>
        <v>0</v>
      </c>
      <c r="K10" s="108">
        <f t="shared" si="3"/>
        <v>3699080.0000000005</v>
      </c>
      <c r="L10" s="100" t="s">
        <v>62</v>
      </c>
    </row>
    <row r="11" spans="1:12" x14ac:dyDescent="0.3">
      <c r="A11" s="14">
        <v>10</v>
      </c>
      <c r="B11" s="12">
        <v>802</v>
      </c>
      <c r="C11" s="12">
        <v>8</v>
      </c>
      <c r="D11" s="29" t="s">
        <v>14</v>
      </c>
      <c r="E11" s="12">
        <v>1201</v>
      </c>
      <c r="F11" s="12">
        <f t="shared" si="0"/>
        <v>1321.1000000000001</v>
      </c>
      <c r="G11" s="88" t="e">
        <f>G10</f>
        <v>#REF!</v>
      </c>
      <c r="H11" s="105">
        <v>0</v>
      </c>
      <c r="I11" s="106">
        <f t="shared" si="1"/>
        <v>0</v>
      </c>
      <c r="J11" s="107">
        <f t="shared" si="2"/>
        <v>0</v>
      </c>
      <c r="K11" s="108">
        <f t="shared" si="3"/>
        <v>3699080.0000000005</v>
      </c>
      <c r="L11" s="100" t="s">
        <v>62</v>
      </c>
    </row>
    <row r="12" spans="1:12" x14ac:dyDescent="0.3">
      <c r="A12" s="14">
        <v>11</v>
      </c>
      <c r="B12" s="12">
        <v>901</v>
      </c>
      <c r="C12" s="12">
        <v>9</v>
      </c>
      <c r="D12" s="29" t="s">
        <v>14</v>
      </c>
      <c r="E12" s="12">
        <v>1201</v>
      </c>
      <c r="F12" s="12">
        <f t="shared" si="0"/>
        <v>1321.1000000000001</v>
      </c>
      <c r="G12" s="88" t="e">
        <f>G11+80</f>
        <v>#REF!</v>
      </c>
      <c r="H12" s="105">
        <v>0</v>
      </c>
      <c r="I12" s="106">
        <f t="shared" si="1"/>
        <v>0</v>
      </c>
      <c r="J12" s="107">
        <f t="shared" si="2"/>
        <v>0</v>
      </c>
      <c r="K12" s="108">
        <f t="shared" si="3"/>
        <v>3699080.0000000005</v>
      </c>
      <c r="L12" s="100" t="s">
        <v>62</v>
      </c>
    </row>
    <row r="13" spans="1:12" x14ac:dyDescent="0.3">
      <c r="A13" s="14">
        <v>12</v>
      </c>
      <c r="B13" s="12">
        <v>1001</v>
      </c>
      <c r="C13" s="12">
        <v>10</v>
      </c>
      <c r="D13" s="29" t="s">
        <v>14</v>
      </c>
      <c r="E13" s="12">
        <v>1201</v>
      </c>
      <c r="F13" s="12">
        <f t="shared" si="0"/>
        <v>1321.1000000000001</v>
      </c>
      <c r="G13" s="88" t="e">
        <f>#REF!+80</f>
        <v>#REF!</v>
      </c>
      <c r="H13" s="105">
        <v>0</v>
      </c>
      <c r="I13" s="106">
        <f t="shared" si="1"/>
        <v>0</v>
      </c>
      <c r="J13" s="107">
        <f t="shared" si="2"/>
        <v>0</v>
      </c>
      <c r="K13" s="108">
        <f t="shared" si="3"/>
        <v>3699080.0000000005</v>
      </c>
      <c r="L13" s="100" t="s">
        <v>62</v>
      </c>
    </row>
    <row r="14" spans="1:12" x14ac:dyDescent="0.3">
      <c r="A14" s="14">
        <v>13</v>
      </c>
      <c r="B14" s="60">
        <v>1002</v>
      </c>
      <c r="C14" s="60">
        <v>10</v>
      </c>
      <c r="D14" s="29" t="s">
        <v>14</v>
      </c>
      <c r="E14" s="60">
        <v>1220</v>
      </c>
      <c r="F14" s="12">
        <f t="shared" si="0"/>
        <v>1342</v>
      </c>
      <c r="G14" s="88" t="e">
        <f>G13</f>
        <v>#REF!</v>
      </c>
      <c r="H14" s="105">
        <v>0</v>
      </c>
      <c r="I14" s="106">
        <f t="shared" si="1"/>
        <v>0</v>
      </c>
      <c r="J14" s="107">
        <f t="shared" si="2"/>
        <v>0</v>
      </c>
      <c r="K14" s="108">
        <f t="shared" si="3"/>
        <v>3757600</v>
      </c>
      <c r="L14" s="100" t="s">
        <v>62</v>
      </c>
    </row>
    <row r="15" spans="1:12" x14ac:dyDescent="0.3">
      <c r="A15" s="80" t="s">
        <v>3</v>
      </c>
      <c r="B15" s="80"/>
      <c r="C15" s="80"/>
      <c r="D15" s="80"/>
      <c r="E15" s="61">
        <f t="shared" ref="E15:F15" si="4">SUM(E2:E14)</f>
        <v>15540</v>
      </c>
      <c r="F15" s="61">
        <f t="shared" si="4"/>
        <v>17094</v>
      </c>
      <c r="G15" s="62"/>
      <c r="H15" s="63">
        <f>SUM(H2:H14)</f>
        <v>0</v>
      </c>
      <c r="I15" s="62">
        <f t="shared" ref="I15:I33" si="5">ROUND(H15*1.06,0)</f>
        <v>0</v>
      </c>
      <c r="J15" s="62">
        <f t="shared" ref="J15:J34" si="6">MROUND((I15*0.025/12),500)</f>
        <v>0</v>
      </c>
      <c r="K15" s="109">
        <f>SUM(K2:K14)</f>
        <v>47863200.000000007</v>
      </c>
    </row>
  </sheetData>
  <mergeCells count="1">
    <mergeCell ref="A15:D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C7D3-039E-4E6E-9E75-0608A8C6EDDF}">
  <dimension ref="A1:L56"/>
  <sheetViews>
    <sheetView zoomScale="160" zoomScaleNormal="160" workbookViewId="0">
      <selection activeCell="D3" sqref="D3"/>
    </sheetView>
  </sheetViews>
  <sheetFormatPr defaultRowHeight="16.5" x14ac:dyDescent="0.3"/>
  <cols>
    <col min="1" max="1" width="4.140625" style="25" customWidth="1"/>
    <col min="2" max="2" width="6.28515625" style="19" customWidth="1"/>
    <col min="3" max="3" width="5.28515625" style="19" customWidth="1"/>
    <col min="4" max="4" width="6.42578125" style="11" customWidth="1"/>
    <col min="5" max="5" width="7.85546875" style="21" customWidth="1"/>
    <col min="6" max="6" width="7.140625" style="58" customWidth="1"/>
    <col min="7" max="7" width="8.42578125" style="104" customWidth="1"/>
    <col min="8" max="9" width="12.7109375" style="104" customWidth="1"/>
    <col min="10" max="10" width="9.85546875" style="104" customWidth="1"/>
    <col min="11" max="11" width="11.42578125" style="104" customWidth="1"/>
    <col min="12" max="16384" width="9.140625" style="54"/>
  </cols>
  <sheetData>
    <row r="1" spans="1:12" ht="58.5" customHeight="1" x14ac:dyDescent="0.3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64">
        <v>1</v>
      </c>
      <c r="B2" s="65">
        <v>101</v>
      </c>
      <c r="C2" s="66">
        <v>1</v>
      </c>
      <c r="D2" s="67" t="s">
        <v>11</v>
      </c>
      <c r="E2" s="68">
        <v>624</v>
      </c>
      <c r="F2" s="65">
        <f>E2*1.1</f>
        <v>686.40000000000009</v>
      </c>
      <c r="G2" s="100">
        <v>20600</v>
      </c>
      <c r="H2" s="89">
        <v>0</v>
      </c>
      <c r="I2" s="90">
        <f>ROUND(H2*1.08,0)</f>
        <v>0</v>
      </c>
      <c r="J2" s="91">
        <f>MROUND((I2*0.03/12),500)</f>
        <v>0</v>
      </c>
      <c r="K2" s="92">
        <f>F2*2800</f>
        <v>1921920.0000000002</v>
      </c>
      <c r="L2" s="100" t="s">
        <v>62</v>
      </c>
    </row>
    <row r="3" spans="1:12" x14ac:dyDescent="0.3">
      <c r="A3" s="64">
        <v>2</v>
      </c>
      <c r="B3" s="65">
        <v>102</v>
      </c>
      <c r="C3" s="66">
        <v>1</v>
      </c>
      <c r="D3" s="67" t="s">
        <v>16</v>
      </c>
      <c r="E3" s="68">
        <v>413</v>
      </c>
      <c r="F3" s="65">
        <f t="shared" ref="F3:F39" si="0">E3*1.1</f>
        <v>454.3</v>
      </c>
      <c r="G3" s="100">
        <f t="shared" ref="G3:G7" si="1">G2</f>
        <v>20600</v>
      </c>
      <c r="H3" s="89">
        <v>0</v>
      </c>
      <c r="I3" s="90">
        <f t="shared" ref="I3:I39" si="2">ROUND(H3*1.08,0)</f>
        <v>0</v>
      </c>
      <c r="J3" s="91">
        <f t="shared" ref="J3:J39" si="3">MROUND((I3*0.03/12),500)</f>
        <v>0</v>
      </c>
      <c r="K3" s="92">
        <f t="shared" ref="K3:K39" si="4">F3*2800</f>
        <v>1272040</v>
      </c>
      <c r="L3" s="100" t="s">
        <v>62</v>
      </c>
    </row>
    <row r="4" spans="1:12" x14ac:dyDescent="0.3">
      <c r="A4" s="64">
        <v>3</v>
      </c>
      <c r="B4" s="65">
        <v>103</v>
      </c>
      <c r="C4" s="66">
        <v>1</v>
      </c>
      <c r="D4" s="67" t="s">
        <v>11</v>
      </c>
      <c r="E4" s="68">
        <v>708</v>
      </c>
      <c r="F4" s="65">
        <f t="shared" si="0"/>
        <v>778.80000000000007</v>
      </c>
      <c r="G4" s="100">
        <f t="shared" si="1"/>
        <v>20600</v>
      </c>
      <c r="H4" s="89">
        <v>0</v>
      </c>
      <c r="I4" s="90">
        <f t="shared" si="2"/>
        <v>0</v>
      </c>
      <c r="J4" s="91">
        <f t="shared" si="3"/>
        <v>0</v>
      </c>
      <c r="K4" s="92">
        <f t="shared" si="4"/>
        <v>2180640</v>
      </c>
      <c r="L4" s="100" t="s">
        <v>62</v>
      </c>
    </row>
    <row r="5" spans="1:12" x14ac:dyDescent="0.3">
      <c r="A5" s="64">
        <v>4</v>
      </c>
      <c r="B5" s="65">
        <v>104</v>
      </c>
      <c r="C5" s="66">
        <v>1</v>
      </c>
      <c r="D5" s="67" t="s">
        <v>11</v>
      </c>
      <c r="E5" s="68">
        <v>708</v>
      </c>
      <c r="F5" s="65">
        <f t="shared" si="0"/>
        <v>778.80000000000007</v>
      </c>
      <c r="G5" s="100">
        <f t="shared" si="1"/>
        <v>20600</v>
      </c>
      <c r="H5" s="89">
        <v>0</v>
      </c>
      <c r="I5" s="90">
        <f t="shared" si="2"/>
        <v>0</v>
      </c>
      <c r="J5" s="91">
        <f t="shared" si="3"/>
        <v>0</v>
      </c>
      <c r="K5" s="92">
        <f t="shared" si="4"/>
        <v>2180640</v>
      </c>
      <c r="L5" s="100" t="s">
        <v>62</v>
      </c>
    </row>
    <row r="6" spans="1:12" x14ac:dyDescent="0.3">
      <c r="A6" s="64">
        <v>5</v>
      </c>
      <c r="B6" s="65">
        <v>201</v>
      </c>
      <c r="C6" s="66">
        <v>2</v>
      </c>
      <c r="D6" s="67" t="s">
        <v>11</v>
      </c>
      <c r="E6" s="68">
        <v>649</v>
      </c>
      <c r="F6" s="65">
        <f t="shared" si="0"/>
        <v>713.90000000000009</v>
      </c>
      <c r="G6" s="100">
        <f>G5+80</f>
        <v>20680</v>
      </c>
      <c r="H6" s="89">
        <v>0</v>
      </c>
      <c r="I6" s="90">
        <f t="shared" si="2"/>
        <v>0</v>
      </c>
      <c r="J6" s="91">
        <f t="shared" si="3"/>
        <v>0</v>
      </c>
      <c r="K6" s="92">
        <f t="shared" si="4"/>
        <v>1998920.0000000002</v>
      </c>
      <c r="L6" s="100" t="s">
        <v>62</v>
      </c>
    </row>
    <row r="7" spans="1:12" x14ac:dyDescent="0.3">
      <c r="A7" s="64">
        <v>6</v>
      </c>
      <c r="B7" s="65">
        <v>202</v>
      </c>
      <c r="C7" s="66">
        <v>2</v>
      </c>
      <c r="D7" s="67" t="s">
        <v>11</v>
      </c>
      <c r="E7" s="68">
        <v>649</v>
      </c>
      <c r="F7" s="65">
        <f t="shared" si="0"/>
        <v>713.90000000000009</v>
      </c>
      <c r="G7" s="100">
        <f t="shared" si="1"/>
        <v>20680</v>
      </c>
      <c r="H7" s="89">
        <v>0</v>
      </c>
      <c r="I7" s="90">
        <f t="shared" si="2"/>
        <v>0</v>
      </c>
      <c r="J7" s="91">
        <f t="shared" si="3"/>
        <v>0</v>
      </c>
      <c r="K7" s="92">
        <f t="shared" si="4"/>
        <v>1998920.0000000002</v>
      </c>
      <c r="L7" s="100" t="s">
        <v>62</v>
      </c>
    </row>
    <row r="8" spans="1:12" x14ac:dyDescent="0.3">
      <c r="A8" s="64">
        <v>7</v>
      </c>
      <c r="B8" s="65">
        <v>203</v>
      </c>
      <c r="C8" s="66">
        <v>2</v>
      </c>
      <c r="D8" s="67" t="s">
        <v>11</v>
      </c>
      <c r="E8" s="68">
        <v>708</v>
      </c>
      <c r="F8" s="65">
        <f t="shared" si="0"/>
        <v>778.80000000000007</v>
      </c>
      <c r="G8" s="100">
        <f>G7</f>
        <v>20680</v>
      </c>
      <c r="H8" s="89">
        <f t="shared" ref="H3:H39" si="5">E8*G8</f>
        <v>14641440</v>
      </c>
      <c r="I8" s="90">
        <f t="shared" si="2"/>
        <v>15812755</v>
      </c>
      <c r="J8" s="91">
        <f t="shared" si="3"/>
        <v>39500</v>
      </c>
      <c r="K8" s="92">
        <f t="shared" si="4"/>
        <v>2180640</v>
      </c>
      <c r="L8" s="100" t="s">
        <v>61</v>
      </c>
    </row>
    <row r="9" spans="1:12" x14ac:dyDescent="0.3">
      <c r="A9" s="64">
        <v>8</v>
      </c>
      <c r="B9" s="65">
        <v>204</v>
      </c>
      <c r="C9" s="66">
        <v>2</v>
      </c>
      <c r="D9" s="67" t="s">
        <v>11</v>
      </c>
      <c r="E9" s="68">
        <v>681</v>
      </c>
      <c r="F9" s="65">
        <f t="shared" si="0"/>
        <v>749.1</v>
      </c>
      <c r="G9" s="100">
        <f t="shared" ref="G9:G37" si="6">G8</f>
        <v>20680</v>
      </c>
      <c r="H9" s="89">
        <v>0</v>
      </c>
      <c r="I9" s="90">
        <f t="shared" si="2"/>
        <v>0</v>
      </c>
      <c r="J9" s="91">
        <f t="shared" si="3"/>
        <v>0</v>
      </c>
      <c r="K9" s="92">
        <f t="shared" si="4"/>
        <v>2097480</v>
      </c>
      <c r="L9" s="100" t="s">
        <v>62</v>
      </c>
    </row>
    <row r="10" spans="1:12" x14ac:dyDescent="0.3">
      <c r="A10" s="64">
        <v>9</v>
      </c>
      <c r="B10" s="65">
        <v>301</v>
      </c>
      <c r="C10" s="66">
        <v>3</v>
      </c>
      <c r="D10" s="67" t="s">
        <v>11</v>
      </c>
      <c r="E10" s="68">
        <v>624</v>
      </c>
      <c r="F10" s="65">
        <f t="shared" si="0"/>
        <v>686.40000000000009</v>
      </c>
      <c r="G10" s="100">
        <f>G9+80</f>
        <v>20760</v>
      </c>
      <c r="H10" s="89">
        <v>0</v>
      </c>
      <c r="I10" s="90">
        <f t="shared" si="2"/>
        <v>0</v>
      </c>
      <c r="J10" s="91">
        <f t="shared" si="3"/>
        <v>0</v>
      </c>
      <c r="K10" s="92">
        <f t="shared" si="4"/>
        <v>1921920.0000000002</v>
      </c>
      <c r="L10" s="100" t="s">
        <v>62</v>
      </c>
    </row>
    <row r="11" spans="1:12" x14ac:dyDescent="0.3">
      <c r="A11" s="64">
        <v>10</v>
      </c>
      <c r="B11" s="65">
        <v>302</v>
      </c>
      <c r="C11" s="66">
        <v>3</v>
      </c>
      <c r="D11" s="67" t="s">
        <v>11</v>
      </c>
      <c r="E11" s="68">
        <v>649</v>
      </c>
      <c r="F11" s="65">
        <f t="shared" si="0"/>
        <v>713.90000000000009</v>
      </c>
      <c r="G11" s="100">
        <f t="shared" ref="G11" si="7">G10</f>
        <v>20760</v>
      </c>
      <c r="H11" s="89">
        <v>0</v>
      </c>
      <c r="I11" s="90">
        <f t="shared" si="2"/>
        <v>0</v>
      </c>
      <c r="J11" s="91">
        <f t="shared" si="3"/>
        <v>0</v>
      </c>
      <c r="K11" s="92">
        <f t="shared" si="4"/>
        <v>1998920.0000000002</v>
      </c>
      <c r="L11" s="100" t="s">
        <v>62</v>
      </c>
    </row>
    <row r="12" spans="1:12" x14ac:dyDescent="0.3">
      <c r="A12" s="64">
        <v>11</v>
      </c>
      <c r="B12" s="65">
        <v>303</v>
      </c>
      <c r="C12" s="66">
        <v>3</v>
      </c>
      <c r="D12" s="67" t="s">
        <v>11</v>
      </c>
      <c r="E12" s="68">
        <v>681</v>
      </c>
      <c r="F12" s="65">
        <f t="shared" si="0"/>
        <v>749.1</v>
      </c>
      <c r="G12" s="100">
        <f>G11</f>
        <v>20760</v>
      </c>
      <c r="H12" s="89">
        <v>0</v>
      </c>
      <c r="I12" s="90">
        <f t="shared" si="2"/>
        <v>0</v>
      </c>
      <c r="J12" s="91">
        <f t="shared" si="3"/>
        <v>0</v>
      </c>
      <c r="K12" s="92">
        <f t="shared" si="4"/>
        <v>2097480</v>
      </c>
      <c r="L12" s="100" t="s">
        <v>62</v>
      </c>
    </row>
    <row r="13" spans="1:12" x14ac:dyDescent="0.3">
      <c r="A13" s="64">
        <v>12</v>
      </c>
      <c r="B13" s="65">
        <v>304</v>
      </c>
      <c r="C13" s="66">
        <v>3</v>
      </c>
      <c r="D13" s="67" t="s">
        <v>11</v>
      </c>
      <c r="E13" s="68">
        <v>708</v>
      </c>
      <c r="F13" s="65">
        <f t="shared" si="0"/>
        <v>778.80000000000007</v>
      </c>
      <c r="G13" s="100">
        <f t="shared" si="6"/>
        <v>20760</v>
      </c>
      <c r="H13" s="89">
        <f t="shared" si="5"/>
        <v>14698080</v>
      </c>
      <c r="I13" s="90">
        <f t="shared" si="2"/>
        <v>15873926</v>
      </c>
      <c r="J13" s="91">
        <f t="shared" si="3"/>
        <v>39500</v>
      </c>
      <c r="K13" s="92">
        <f t="shared" si="4"/>
        <v>2180640</v>
      </c>
      <c r="L13" s="100" t="s">
        <v>61</v>
      </c>
    </row>
    <row r="14" spans="1:12" x14ac:dyDescent="0.3">
      <c r="A14" s="64">
        <v>13</v>
      </c>
      <c r="B14" s="65">
        <v>401</v>
      </c>
      <c r="C14" s="66">
        <v>4</v>
      </c>
      <c r="D14" s="67" t="s">
        <v>11</v>
      </c>
      <c r="E14" s="68">
        <v>649</v>
      </c>
      <c r="F14" s="65">
        <f t="shared" si="0"/>
        <v>713.90000000000009</v>
      </c>
      <c r="G14" s="100">
        <f>G13+80</f>
        <v>20840</v>
      </c>
      <c r="H14" s="89">
        <v>0</v>
      </c>
      <c r="I14" s="90">
        <f t="shared" si="2"/>
        <v>0</v>
      </c>
      <c r="J14" s="91">
        <f t="shared" si="3"/>
        <v>0</v>
      </c>
      <c r="K14" s="92">
        <f t="shared" si="4"/>
        <v>1998920.0000000002</v>
      </c>
      <c r="L14" s="100" t="s">
        <v>62</v>
      </c>
    </row>
    <row r="15" spans="1:12" x14ac:dyDescent="0.3">
      <c r="A15" s="64">
        <v>14</v>
      </c>
      <c r="B15" s="65">
        <v>402</v>
      </c>
      <c r="C15" s="66">
        <v>4</v>
      </c>
      <c r="D15" s="67" t="s">
        <v>11</v>
      </c>
      <c r="E15" s="68">
        <v>649</v>
      </c>
      <c r="F15" s="65">
        <f t="shared" si="0"/>
        <v>713.90000000000009</v>
      </c>
      <c r="G15" s="100">
        <f t="shared" ref="G15" si="8">G14</f>
        <v>20840</v>
      </c>
      <c r="H15" s="89">
        <v>0</v>
      </c>
      <c r="I15" s="90">
        <f t="shared" si="2"/>
        <v>0</v>
      </c>
      <c r="J15" s="91">
        <f t="shared" si="3"/>
        <v>0</v>
      </c>
      <c r="K15" s="92">
        <f t="shared" si="4"/>
        <v>1998920.0000000002</v>
      </c>
      <c r="L15" s="100" t="s">
        <v>62</v>
      </c>
    </row>
    <row r="16" spans="1:12" x14ac:dyDescent="0.3">
      <c r="A16" s="64">
        <v>15</v>
      </c>
      <c r="B16" s="65">
        <v>403</v>
      </c>
      <c r="C16" s="66">
        <v>4</v>
      </c>
      <c r="D16" s="67" t="s">
        <v>11</v>
      </c>
      <c r="E16" s="68">
        <v>708</v>
      </c>
      <c r="F16" s="65">
        <f t="shared" si="0"/>
        <v>778.80000000000007</v>
      </c>
      <c r="G16" s="100">
        <f>G15</f>
        <v>20840</v>
      </c>
      <c r="H16" s="89">
        <f t="shared" si="5"/>
        <v>14754720</v>
      </c>
      <c r="I16" s="90">
        <f t="shared" si="2"/>
        <v>15935098</v>
      </c>
      <c r="J16" s="91">
        <f t="shared" si="3"/>
        <v>40000</v>
      </c>
      <c r="K16" s="92">
        <f t="shared" si="4"/>
        <v>2180640</v>
      </c>
      <c r="L16" s="100" t="s">
        <v>61</v>
      </c>
    </row>
    <row r="17" spans="1:12" x14ac:dyDescent="0.3">
      <c r="A17" s="64">
        <v>16</v>
      </c>
      <c r="B17" s="65">
        <v>404</v>
      </c>
      <c r="C17" s="66">
        <v>4</v>
      </c>
      <c r="D17" s="67" t="s">
        <v>11</v>
      </c>
      <c r="E17" s="68">
        <v>708</v>
      </c>
      <c r="F17" s="65">
        <f t="shared" si="0"/>
        <v>778.80000000000007</v>
      </c>
      <c r="G17" s="100">
        <f t="shared" si="6"/>
        <v>20840</v>
      </c>
      <c r="H17" s="89">
        <v>0</v>
      </c>
      <c r="I17" s="90">
        <f t="shared" si="2"/>
        <v>0</v>
      </c>
      <c r="J17" s="91">
        <f t="shared" si="3"/>
        <v>0</v>
      </c>
      <c r="K17" s="92">
        <f t="shared" si="4"/>
        <v>2180640</v>
      </c>
      <c r="L17" s="100" t="s">
        <v>62</v>
      </c>
    </row>
    <row r="18" spans="1:12" x14ac:dyDescent="0.3">
      <c r="A18" s="64">
        <v>17</v>
      </c>
      <c r="B18" s="65">
        <v>501</v>
      </c>
      <c r="C18" s="66">
        <v>5</v>
      </c>
      <c r="D18" s="67" t="s">
        <v>11</v>
      </c>
      <c r="E18" s="68">
        <v>649</v>
      </c>
      <c r="F18" s="65">
        <f t="shared" si="0"/>
        <v>713.90000000000009</v>
      </c>
      <c r="G18" s="100">
        <f>G17+80</f>
        <v>20920</v>
      </c>
      <c r="H18" s="89">
        <v>0</v>
      </c>
      <c r="I18" s="90">
        <f t="shared" si="2"/>
        <v>0</v>
      </c>
      <c r="J18" s="91">
        <f t="shared" si="3"/>
        <v>0</v>
      </c>
      <c r="K18" s="92">
        <f t="shared" si="4"/>
        <v>1998920.0000000002</v>
      </c>
      <c r="L18" s="100" t="s">
        <v>62</v>
      </c>
    </row>
    <row r="19" spans="1:12" x14ac:dyDescent="0.3">
      <c r="A19" s="64">
        <v>18</v>
      </c>
      <c r="B19" s="65">
        <v>502</v>
      </c>
      <c r="C19" s="66">
        <v>5</v>
      </c>
      <c r="D19" s="67" t="s">
        <v>11</v>
      </c>
      <c r="E19" s="68">
        <v>649</v>
      </c>
      <c r="F19" s="65">
        <f t="shared" si="0"/>
        <v>713.90000000000009</v>
      </c>
      <c r="G19" s="100">
        <f t="shared" ref="G19" si="9">G18</f>
        <v>20920</v>
      </c>
      <c r="H19" s="89">
        <v>0</v>
      </c>
      <c r="I19" s="90">
        <f t="shared" si="2"/>
        <v>0</v>
      </c>
      <c r="J19" s="91">
        <f t="shared" si="3"/>
        <v>0</v>
      </c>
      <c r="K19" s="92">
        <f t="shared" si="4"/>
        <v>1998920.0000000002</v>
      </c>
      <c r="L19" s="100" t="s">
        <v>62</v>
      </c>
    </row>
    <row r="20" spans="1:12" x14ac:dyDescent="0.3">
      <c r="A20" s="64">
        <v>19</v>
      </c>
      <c r="B20" s="65">
        <v>503</v>
      </c>
      <c r="C20" s="66">
        <v>5</v>
      </c>
      <c r="D20" s="67" t="s">
        <v>11</v>
      </c>
      <c r="E20" s="68">
        <v>708</v>
      </c>
      <c r="F20" s="65">
        <f t="shared" si="0"/>
        <v>778.80000000000007</v>
      </c>
      <c r="G20" s="100">
        <f>G19</f>
        <v>20920</v>
      </c>
      <c r="H20" s="89">
        <v>0</v>
      </c>
      <c r="I20" s="90">
        <f t="shared" si="2"/>
        <v>0</v>
      </c>
      <c r="J20" s="91">
        <f t="shared" si="3"/>
        <v>0</v>
      </c>
      <c r="K20" s="92">
        <f t="shared" si="4"/>
        <v>2180640</v>
      </c>
      <c r="L20" s="100" t="s">
        <v>62</v>
      </c>
    </row>
    <row r="21" spans="1:12" x14ac:dyDescent="0.3">
      <c r="A21" s="64">
        <v>20</v>
      </c>
      <c r="B21" s="65">
        <v>504</v>
      </c>
      <c r="C21" s="66">
        <v>5</v>
      </c>
      <c r="D21" s="67" t="s">
        <v>11</v>
      </c>
      <c r="E21" s="68">
        <v>708</v>
      </c>
      <c r="F21" s="65">
        <f t="shared" si="0"/>
        <v>778.80000000000007</v>
      </c>
      <c r="G21" s="100">
        <f t="shared" si="6"/>
        <v>20920</v>
      </c>
      <c r="H21" s="89">
        <v>0</v>
      </c>
      <c r="I21" s="90">
        <f t="shared" si="2"/>
        <v>0</v>
      </c>
      <c r="J21" s="91">
        <f t="shared" si="3"/>
        <v>0</v>
      </c>
      <c r="K21" s="92">
        <f t="shared" si="4"/>
        <v>2180640</v>
      </c>
      <c r="L21" s="100" t="s">
        <v>62</v>
      </c>
    </row>
    <row r="22" spans="1:12" x14ac:dyDescent="0.3">
      <c r="A22" s="64">
        <v>21</v>
      </c>
      <c r="B22" s="65">
        <v>601</v>
      </c>
      <c r="C22" s="66">
        <v>6</v>
      </c>
      <c r="D22" s="67" t="s">
        <v>11</v>
      </c>
      <c r="E22" s="68">
        <v>649</v>
      </c>
      <c r="F22" s="65">
        <f t="shared" si="0"/>
        <v>713.90000000000009</v>
      </c>
      <c r="G22" s="100">
        <f>G21+80</f>
        <v>21000</v>
      </c>
      <c r="H22" s="89">
        <v>0</v>
      </c>
      <c r="I22" s="90">
        <f t="shared" si="2"/>
        <v>0</v>
      </c>
      <c r="J22" s="91">
        <f t="shared" si="3"/>
        <v>0</v>
      </c>
      <c r="K22" s="92">
        <f t="shared" si="4"/>
        <v>1998920.0000000002</v>
      </c>
      <c r="L22" s="100" t="s">
        <v>62</v>
      </c>
    </row>
    <row r="23" spans="1:12" x14ac:dyDescent="0.3">
      <c r="A23" s="64">
        <v>22</v>
      </c>
      <c r="B23" s="65">
        <v>602</v>
      </c>
      <c r="C23" s="66">
        <v>6</v>
      </c>
      <c r="D23" s="67" t="s">
        <v>11</v>
      </c>
      <c r="E23" s="68">
        <v>649</v>
      </c>
      <c r="F23" s="65">
        <f t="shared" si="0"/>
        <v>713.90000000000009</v>
      </c>
      <c r="G23" s="100">
        <f t="shared" ref="G23" si="10">G22</f>
        <v>21000</v>
      </c>
      <c r="H23" s="89">
        <f t="shared" si="5"/>
        <v>13629000</v>
      </c>
      <c r="I23" s="90">
        <f t="shared" si="2"/>
        <v>14719320</v>
      </c>
      <c r="J23" s="91">
        <f t="shared" si="3"/>
        <v>37000</v>
      </c>
      <c r="K23" s="92">
        <f t="shared" si="4"/>
        <v>1998920.0000000002</v>
      </c>
      <c r="L23" s="100" t="s">
        <v>61</v>
      </c>
    </row>
    <row r="24" spans="1:12" x14ac:dyDescent="0.3">
      <c r="A24" s="64">
        <v>23</v>
      </c>
      <c r="B24" s="65">
        <v>603</v>
      </c>
      <c r="C24" s="66">
        <v>6</v>
      </c>
      <c r="D24" s="67" t="s">
        <v>11</v>
      </c>
      <c r="E24" s="68">
        <v>708</v>
      </c>
      <c r="F24" s="65">
        <f t="shared" si="0"/>
        <v>778.80000000000007</v>
      </c>
      <c r="G24" s="100">
        <f>G23</f>
        <v>21000</v>
      </c>
      <c r="H24" s="89">
        <f t="shared" si="5"/>
        <v>14868000</v>
      </c>
      <c r="I24" s="90">
        <f t="shared" si="2"/>
        <v>16057440</v>
      </c>
      <c r="J24" s="91">
        <f t="shared" si="3"/>
        <v>40000</v>
      </c>
      <c r="K24" s="92">
        <f t="shared" si="4"/>
        <v>2180640</v>
      </c>
      <c r="L24" s="100" t="s">
        <v>61</v>
      </c>
    </row>
    <row r="25" spans="1:12" x14ac:dyDescent="0.3">
      <c r="A25" s="64">
        <v>24</v>
      </c>
      <c r="B25" s="65">
        <v>604</v>
      </c>
      <c r="C25" s="66">
        <v>6</v>
      </c>
      <c r="D25" s="67" t="s">
        <v>11</v>
      </c>
      <c r="E25" s="68">
        <v>708</v>
      </c>
      <c r="F25" s="65">
        <f t="shared" si="0"/>
        <v>778.80000000000007</v>
      </c>
      <c r="G25" s="100">
        <f t="shared" si="6"/>
        <v>21000</v>
      </c>
      <c r="H25" s="89">
        <v>0</v>
      </c>
      <c r="I25" s="90">
        <f t="shared" si="2"/>
        <v>0</v>
      </c>
      <c r="J25" s="91">
        <f t="shared" si="3"/>
        <v>0</v>
      </c>
      <c r="K25" s="92">
        <f t="shared" si="4"/>
        <v>2180640</v>
      </c>
      <c r="L25" s="100" t="s">
        <v>62</v>
      </c>
    </row>
    <row r="26" spans="1:12" x14ac:dyDescent="0.3">
      <c r="A26" s="64">
        <v>25</v>
      </c>
      <c r="B26" s="65">
        <v>701</v>
      </c>
      <c r="C26" s="66">
        <v>7</v>
      </c>
      <c r="D26" s="67" t="s">
        <v>11</v>
      </c>
      <c r="E26" s="68">
        <v>649</v>
      </c>
      <c r="F26" s="65">
        <f t="shared" ref="F26" si="11">E26*1.1</f>
        <v>713.90000000000009</v>
      </c>
      <c r="G26" s="100">
        <f>G25+80</f>
        <v>21080</v>
      </c>
      <c r="H26" s="89">
        <f t="shared" ref="H26" si="12">E26*G26</f>
        <v>13680920</v>
      </c>
      <c r="I26" s="90">
        <f t="shared" si="2"/>
        <v>14775394</v>
      </c>
      <c r="J26" s="91">
        <f t="shared" si="3"/>
        <v>37000</v>
      </c>
      <c r="K26" s="92">
        <f t="shared" si="4"/>
        <v>1998920.0000000002</v>
      </c>
      <c r="L26" s="100" t="s">
        <v>61</v>
      </c>
    </row>
    <row r="27" spans="1:12" x14ac:dyDescent="0.3">
      <c r="A27" s="64">
        <v>25</v>
      </c>
      <c r="B27" s="65">
        <v>702</v>
      </c>
      <c r="C27" s="66">
        <v>7</v>
      </c>
      <c r="D27" s="67" t="s">
        <v>11</v>
      </c>
      <c r="E27" s="68">
        <v>624</v>
      </c>
      <c r="F27" s="65">
        <f t="shared" si="0"/>
        <v>686.40000000000009</v>
      </c>
      <c r="G27" s="100">
        <f t="shared" ref="G27" si="13">G26</f>
        <v>21080</v>
      </c>
      <c r="H27" s="89">
        <v>0</v>
      </c>
      <c r="I27" s="90">
        <f t="shared" si="2"/>
        <v>0</v>
      </c>
      <c r="J27" s="91">
        <f t="shared" si="3"/>
        <v>0</v>
      </c>
      <c r="K27" s="92">
        <f t="shared" si="4"/>
        <v>1921920.0000000002</v>
      </c>
      <c r="L27" s="100" t="s">
        <v>62</v>
      </c>
    </row>
    <row r="28" spans="1:12" x14ac:dyDescent="0.3">
      <c r="A28" s="64">
        <v>26</v>
      </c>
      <c r="B28" s="65">
        <v>703</v>
      </c>
      <c r="C28" s="66">
        <v>7</v>
      </c>
      <c r="D28" s="67" t="s">
        <v>11</v>
      </c>
      <c r="E28" s="68">
        <v>708</v>
      </c>
      <c r="F28" s="65">
        <f t="shared" si="0"/>
        <v>778.80000000000007</v>
      </c>
      <c r="G28" s="100">
        <f>G27</f>
        <v>21080</v>
      </c>
      <c r="H28" s="89">
        <f t="shared" si="5"/>
        <v>14924640</v>
      </c>
      <c r="I28" s="90">
        <f t="shared" si="2"/>
        <v>16118611</v>
      </c>
      <c r="J28" s="91">
        <f t="shared" si="3"/>
        <v>40500</v>
      </c>
      <c r="K28" s="92">
        <f t="shared" si="4"/>
        <v>2180640</v>
      </c>
      <c r="L28" s="100" t="s">
        <v>61</v>
      </c>
    </row>
    <row r="29" spans="1:12" x14ac:dyDescent="0.3">
      <c r="A29" s="64">
        <v>27</v>
      </c>
      <c r="B29" s="65">
        <v>704</v>
      </c>
      <c r="C29" s="66">
        <v>7</v>
      </c>
      <c r="D29" s="67" t="s">
        <v>11</v>
      </c>
      <c r="E29" s="68">
        <v>708</v>
      </c>
      <c r="F29" s="65">
        <f t="shared" si="0"/>
        <v>778.80000000000007</v>
      </c>
      <c r="G29" s="100">
        <f t="shared" si="6"/>
        <v>21080</v>
      </c>
      <c r="H29" s="89">
        <f t="shared" si="5"/>
        <v>14924640</v>
      </c>
      <c r="I29" s="90">
        <f t="shared" si="2"/>
        <v>16118611</v>
      </c>
      <c r="J29" s="91">
        <f t="shared" si="3"/>
        <v>40500</v>
      </c>
      <c r="K29" s="92">
        <f t="shared" si="4"/>
        <v>2180640</v>
      </c>
      <c r="L29" s="100" t="s">
        <v>61</v>
      </c>
    </row>
    <row r="30" spans="1:12" x14ac:dyDescent="0.3">
      <c r="A30" s="64">
        <v>28</v>
      </c>
      <c r="B30" s="65">
        <v>801</v>
      </c>
      <c r="C30" s="66">
        <v>8</v>
      </c>
      <c r="D30" s="67" t="s">
        <v>11</v>
      </c>
      <c r="E30" s="68">
        <v>649</v>
      </c>
      <c r="F30" s="65">
        <f t="shared" si="0"/>
        <v>713.90000000000009</v>
      </c>
      <c r="G30" s="100">
        <f>G29+80</f>
        <v>21160</v>
      </c>
      <c r="H30" s="89">
        <v>0</v>
      </c>
      <c r="I30" s="90">
        <f t="shared" si="2"/>
        <v>0</v>
      </c>
      <c r="J30" s="91">
        <f t="shared" si="3"/>
        <v>0</v>
      </c>
      <c r="K30" s="92">
        <f t="shared" si="4"/>
        <v>1998920.0000000002</v>
      </c>
      <c r="L30" s="100" t="s">
        <v>62</v>
      </c>
    </row>
    <row r="31" spans="1:12" x14ac:dyDescent="0.3">
      <c r="A31" s="64">
        <v>29</v>
      </c>
      <c r="B31" s="65">
        <v>802</v>
      </c>
      <c r="C31" s="66">
        <v>8</v>
      </c>
      <c r="D31" s="67" t="s">
        <v>11</v>
      </c>
      <c r="E31" s="68">
        <v>649</v>
      </c>
      <c r="F31" s="65">
        <f t="shared" si="0"/>
        <v>713.90000000000009</v>
      </c>
      <c r="G31" s="100">
        <f t="shared" ref="G31" si="14">G30</f>
        <v>21160</v>
      </c>
      <c r="H31" s="89">
        <f t="shared" si="5"/>
        <v>13732840</v>
      </c>
      <c r="I31" s="90">
        <f t="shared" si="2"/>
        <v>14831467</v>
      </c>
      <c r="J31" s="91">
        <f t="shared" si="3"/>
        <v>37000</v>
      </c>
      <c r="K31" s="92">
        <f t="shared" si="4"/>
        <v>1998920.0000000002</v>
      </c>
      <c r="L31" s="100" t="s">
        <v>61</v>
      </c>
    </row>
    <row r="32" spans="1:12" x14ac:dyDescent="0.3">
      <c r="A32" s="64">
        <v>30</v>
      </c>
      <c r="B32" s="65">
        <v>803</v>
      </c>
      <c r="C32" s="66">
        <v>8</v>
      </c>
      <c r="D32" s="67" t="s">
        <v>11</v>
      </c>
      <c r="E32" s="68">
        <v>708</v>
      </c>
      <c r="F32" s="65">
        <f t="shared" si="0"/>
        <v>778.80000000000007</v>
      </c>
      <c r="G32" s="100">
        <f>G31</f>
        <v>21160</v>
      </c>
      <c r="H32" s="89">
        <v>0</v>
      </c>
      <c r="I32" s="90">
        <f t="shared" si="2"/>
        <v>0</v>
      </c>
      <c r="J32" s="91">
        <f t="shared" si="3"/>
        <v>0</v>
      </c>
      <c r="K32" s="92">
        <f t="shared" si="4"/>
        <v>2180640</v>
      </c>
      <c r="L32" s="100" t="s">
        <v>62</v>
      </c>
    </row>
    <row r="33" spans="1:12" x14ac:dyDescent="0.3">
      <c r="A33" s="64">
        <v>31</v>
      </c>
      <c r="B33" s="65">
        <v>804</v>
      </c>
      <c r="C33" s="66">
        <v>8</v>
      </c>
      <c r="D33" s="67" t="s">
        <v>11</v>
      </c>
      <c r="E33" s="68">
        <v>708</v>
      </c>
      <c r="F33" s="65">
        <f t="shared" si="0"/>
        <v>778.80000000000007</v>
      </c>
      <c r="G33" s="100">
        <f t="shared" si="6"/>
        <v>21160</v>
      </c>
      <c r="H33" s="89">
        <v>0</v>
      </c>
      <c r="I33" s="90">
        <f t="shared" si="2"/>
        <v>0</v>
      </c>
      <c r="J33" s="91">
        <f t="shared" si="3"/>
        <v>0</v>
      </c>
      <c r="K33" s="92">
        <f t="shared" si="4"/>
        <v>2180640</v>
      </c>
      <c r="L33" s="100" t="s">
        <v>62</v>
      </c>
    </row>
    <row r="34" spans="1:12" x14ac:dyDescent="0.3">
      <c r="A34" s="64">
        <v>32</v>
      </c>
      <c r="B34" s="65">
        <v>901</v>
      </c>
      <c r="C34" s="66">
        <v>9</v>
      </c>
      <c r="D34" s="67" t="s">
        <v>11</v>
      </c>
      <c r="E34" s="68">
        <v>649</v>
      </c>
      <c r="F34" s="65">
        <f t="shared" si="0"/>
        <v>713.90000000000009</v>
      </c>
      <c r="G34" s="100">
        <f>G33+80</f>
        <v>21240</v>
      </c>
      <c r="H34" s="89">
        <f t="shared" si="5"/>
        <v>13784760</v>
      </c>
      <c r="I34" s="90">
        <f t="shared" si="2"/>
        <v>14887541</v>
      </c>
      <c r="J34" s="91">
        <f t="shared" si="3"/>
        <v>37000</v>
      </c>
      <c r="K34" s="92">
        <f t="shared" si="4"/>
        <v>1998920.0000000002</v>
      </c>
      <c r="L34" s="100" t="s">
        <v>61</v>
      </c>
    </row>
    <row r="35" spans="1:12" x14ac:dyDescent="0.3">
      <c r="A35" s="64">
        <v>33</v>
      </c>
      <c r="B35" s="65">
        <v>902</v>
      </c>
      <c r="C35" s="66">
        <v>9</v>
      </c>
      <c r="D35" s="67" t="s">
        <v>11</v>
      </c>
      <c r="E35" s="68">
        <v>649</v>
      </c>
      <c r="F35" s="65">
        <f t="shared" si="0"/>
        <v>713.90000000000009</v>
      </c>
      <c r="G35" s="100">
        <f t="shared" ref="G35" si="15">G34</f>
        <v>21240</v>
      </c>
      <c r="H35" s="89">
        <f t="shared" si="5"/>
        <v>13784760</v>
      </c>
      <c r="I35" s="90">
        <f t="shared" si="2"/>
        <v>14887541</v>
      </c>
      <c r="J35" s="91">
        <f t="shared" si="3"/>
        <v>37000</v>
      </c>
      <c r="K35" s="92">
        <f t="shared" si="4"/>
        <v>1998920.0000000002</v>
      </c>
      <c r="L35" s="100" t="s">
        <v>61</v>
      </c>
    </row>
    <row r="36" spans="1:12" x14ac:dyDescent="0.3">
      <c r="A36" s="64">
        <v>34</v>
      </c>
      <c r="B36" s="65">
        <v>903</v>
      </c>
      <c r="C36" s="66">
        <v>9</v>
      </c>
      <c r="D36" s="67" t="s">
        <v>11</v>
      </c>
      <c r="E36" s="68">
        <v>708</v>
      </c>
      <c r="F36" s="65">
        <f t="shared" si="0"/>
        <v>778.80000000000007</v>
      </c>
      <c r="G36" s="100">
        <f>G35</f>
        <v>21240</v>
      </c>
      <c r="H36" s="89">
        <f t="shared" si="5"/>
        <v>15037920</v>
      </c>
      <c r="I36" s="90">
        <f t="shared" si="2"/>
        <v>16240954</v>
      </c>
      <c r="J36" s="91">
        <f t="shared" si="3"/>
        <v>40500</v>
      </c>
      <c r="K36" s="92">
        <f t="shared" si="4"/>
        <v>2180640</v>
      </c>
      <c r="L36" s="100" t="s">
        <v>61</v>
      </c>
    </row>
    <row r="37" spans="1:12" x14ac:dyDescent="0.3">
      <c r="A37" s="64">
        <v>35</v>
      </c>
      <c r="B37" s="65">
        <v>904</v>
      </c>
      <c r="C37" s="66">
        <v>9</v>
      </c>
      <c r="D37" s="67" t="s">
        <v>11</v>
      </c>
      <c r="E37" s="68">
        <v>708</v>
      </c>
      <c r="F37" s="65">
        <f t="shared" si="0"/>
        <v>778.80000000000007</v>
      </c>
      <c r="G37" s="100">
        <f t="shared" si="6"/>
        <v>21240</v>
      </c>
      <c r="H37" s="89">
        <f t="shared" si="5"/>
        <v>15037920</v>
      </c>
      <c r="I37" s="90">
        <f t="shared" si="2"/>
        <v>16240954</v>
      </c>
      <c r="J37" s="91">
        <f t="shared" si="3"/>
        <v>40500</v>
      </c>
      <c r="K37" s="92">
        <f t="shared" si="4"/>
        <v>2180640</v>
      </c>
      <c r="L37" s="100" t="s">
        <v>61</v>
      </c>
    </row>
    <row r="38" spans="1:12" x14ac:dyDescent="0.3">
      <c r="A38" s="64">
        <v>37</v>
      </c>
      <c r="B38" s="65">
        <v>1002</v>
      </c>
      <c r="C38" s="66">
        <v>10</v>
      </c>
      <c r="D38" s="67" t="s">
        <v>11</v>
      </c>
      <c r="E38" s="68">
        <v>649</v>
      </c>
      <c r="F38" s="65">
        <f t="shared" si="0"/>
        <v>713.90000000000009</v>
      </c>
      <c r="G38" s="100">
        <f>G37+80</f>
        <v>21320</v>
      </c>
      <c r="H38" s="89">
        <f t="shared" si="5"/>
        <v>13836680</v>
      </c>
      <c r="I38" s="90">
        <f t="shared" si="2"/>
        <v>14943614</v>
      </c>
      <c r="J38" s="91">
        <f t="shared" si="3"/>
        <v>37500</v>
      </c>
      <c r="K38" s="92">
        <f t="shared" si="4"/>
        <v>1998920.0000000002</v>
      </c>
      <c r="L38" s="100" t="s">
        <v>61</v>
      </c>
    </row>
    <row r="39" spans="1:12" x14ac:dyDescent="0.3">
      <c r="A39" s="64">
        <v>38</v>
      </c>
      <c r="B39" s="65">
        <v>1003</v>
      </c>
      <c r="C39" s="66">
        <v>10</v>
      </c>
      <c r="D39" s="67" t="s">
        <v>11</v>
      </c>
      <c r="E39" s="68">
        <v>708</v>
      </c>
      <c r="F39" s="65">
        <f t="shared" si="0"/>
        <v>778.80000000000007</v>
      </c>
      <c r="G39" s="100">
        <f>G38</f>
        <v>21320</v>
      </c>
      <c r="H39" s="89">
        <f t="shared" si="5"/>
        <v>15094560</v>
      </c>
      <c r="I39" s="90">
        <f t="shared" si="2"/>
        <v>16302125</v>
      </c>
      <c r="J39" s="91">
        <f t="shared" si="3"/>
        <v>41000</v>
      </c>
      <c r="K39" s="92">
        <f t="shared" si="4"/>
        <v>2180640</v>
      </c>
      <c r="L39" s="100" t="s">
        <v>61</v>
      </c>
    </row>
    <row r="40" spans="1:12" x14ac:dyDescent="0.3">
      <c r="A40" s="81" t="s">
        <v>3</v>
      </c>
      <c r="B40" s="81"/>
      <c r="C40" s="81"/>
      <c r="D40" s="81"/>
      <c r="E40" s="69">
        <f>SUM(E2:E39)</f>
        <v>25418</v>
      </c>
      <c r="F40" s="69">
        <f>SUM(F2:F39)</f>
        <v>27959.8</v>
      </c>
      <c r="G40" s="100"/>
      <c r="H40" s="93">
        <f>SUM(H2:H39)</f>
        <v>216430880</v>
      </c>
      <c r="I40" s="93">
        <f>SUM(I2:I39)</f>
        <v>233745351</v>
      </c>
      <c r="J40" s="91"/>
      <c r="K40" s="94">
        <f>SUM(K2:K39)</f>
        <v>78287440</v>
      </c>
    </row>
    <row r="41" spans="1:12" x14ac:dyDescent="0.3">
      <c r="A41" s="15"/>
      <c r="B41" s="15"/>
      <c r="C41" s="15"/>
      <c r="D41" s="30"/>
      <c r="E41" s="5"/>
      <c r="F41" s="22"/>
      <c r="G41" s="100"/>
      <c r="H41" s="101"/>
      <c r="I41" s="101"/>
      <c r="J41" s="102"/>
      <c r="K41" s="103"/>
    </row>
    <row r="42" spans="1:12" x14ac:dyDescent="0.3">
      <c r="D42" s="31"/>
    </row>
    <row r="43" spans="1:12" x14ac:dyDescent="0.3">
      <c r="D43" s="31"/>
    </row>
    <row r="44" spans="1:12" x14ac:dyDescent="0.3">
      <c r="D44" s="31"/>
    </row>
    <row r="45" spans="1:12" x14ac:dyDescent="0.3">
      <c r="D45" s="31"/>
    </row>
    <row r="46" spans="1:12" x14ac:dyDescent="0.3">
      <c r="D46" s="31"/>
    </row>
    <row r="47" spans="1:12" x14ac:dyDescent="0.3">
      <c r="D47" s="31"/>
    </row>
    <row r="48" spans="1:12" x14ac:dyDescent="0.3">
      <c r="D48" s="31"/>
    </row>
    <row r="49" spans="4:4" x14ac:dyDescent="0.3">
      <c r="D49" s="31"/>
    </row>
    <row r="50" spans="4:4" x14ac:dyDescent="0.3">
      <c r="D50" s="31"/>
    </row>
    <row r="51" spans="4:4" x14ac:dyDescent="0.3">
      <c r="D51" s="31"/>
    </row>
    <row r="52" spans="4:4" x14ac:dyDescent="0.3">
      <c r="D52" s="31"/>
    </row>
    <row r="53" spans="4:4" x14ac:dyDescent="0.3">
      <c r="D53" s="31"/>
    </row>
    <row r="54" spans="4:4" x14ac:dyDescent="0.3">
      <c r="D54" s="31"/>
    </row>
    <row r="55" spans="4:4" x14ac:dyDescent="0.3">
      <c r="D55" s="31"/>
    </row>
    <row r="56" spans="4:4" x14ac:dyDescent="0.3">
      <c r="D56" s="32"/>
    </row>
  </sheetData>
  <mergeCells count="1">
    <mergeCell ref="A40:D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78C5-F50D-4780-85C3-D64574B82255}">
  <dimension ref="A1:L33"/>
  <sheetViews>
    <sheetView topLeftCell="A4" zoomScale="160" zoomScaleNormal="160" workbookViewId="0">
      <selection activeCell="K15" sqref="K15"/>
    </sheetView>
  </sheetViews>
  <sheetFormatPr defaultRowHeight="16.5" x14ac:dyDescent="0.3"/>
  <cols>
    <col min="1" max="1" width="4.140625" style="25" customWidth="1"/>
    <col min="2" max="2" width="6.28515625" style="19" customWidth="1"/>
    <col min="3" max="3" width="5.28515625" style="19" customWidth="1"/>
    <col min="4" max="4" width="6.42578125" style="11" customWidth="1"/>
    <col min="5" max="5" width="7.85546875" style="21" customWidth="1"/>
    <col min="6" max="6" width="7.140625" style="58" customWidth="1"/>
    <col min="7" max="7" width="8.42578125" style="104" customWidth="1"/>
    <col min="8" max="9" width="12.7109375" style="104" customWidth="1"/>
    <col min="10" max="10" width="9.85546875" style="104" customWidth="1"/>
    <col min="11" max="11" width="11.42578125" style="104" customWidth="1"/>
    <col min="12" max="16384" width="9.140625" style="54"/>
  </cols>
  <sheetData>
    <row r="1" spans="1:12" ht="58.5" customHeight="1" x14ac:dyDescent="0.3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64">
        <v>1</v>
      </c>
      <c r="B2" s="65">
        <v>203</v>
      </c>
      <c r="C2" s="66">
        <v>2</v>
      </c>
      <c r="D2" s="67" t="s">
        <v>11</v>
      </c>
      <c r="E2" s="68">
        <v>708</v>
      </c>
      <c r="F2" s="65">
        <f t="shared" ref="F2:F16" si="0">E2*1.1</f>
        <v>778.80000000000007</v>
      </c>
      <c r="G2" s="100">
        <v>20680</v>
      </c>
      <c r="H2" s="89">
        <f t="shared" ref="H2:H16" si="1">E2*G2</f>
        <v>14641440</v>
      </c>
      <c r="I2" s="90">
        <f t="shared" ref="I2:I16" si="2">ROUND(H2*1.08,0)</f>
        <v>15812755</v>
      </c>
      <c r="J2" s="91">
        <f t="shared" ref="J2:J16" si="3">MROUND((I2*0.03/12),500)</f>
        <v>39500</v>
      </c>
      <c r="K2" s="92">
        <f t="shared" ref="K2:K16" si="4">F2*2800</f>
        <v>2180640</v>
      </c>
      <c r="L2" s="100" t="s">
        <v>61</v>
      </c>
    </row>
    <row r="3" spans="1:12" x14ac:dyDescent="0.3">
      <c r="A3" s="64">
        <v>2</v>
      </c>
      <c r="B3" s="65">
        <v>304</v>
      </c>
      <c r="C3" s="66">
        <v>3</v>
      </c>
      <c r="D3" s="67" t="s">
        <v>11</v>
      </c>
      <c r="E3" s="68">
        <v>708</v>
      </c>
      <c r="F3" s="65">
        <f t="shared" si="0"/>
        <v>778.80000000000007</v>
      </c>
      <c r="G3" s="100">
        <v>20760</v>
      </c>
      <c r="H3" s="89">
        <f t="shared" si="1"/>
        <v>14698080</v>
      </c>
      <c r="I3" s="90">
        <f t="shared" si="2"/>
        <v>15873926</v>
      </c>
      <c r="J3" s="91">
        <f t="shared" si="3"/>
        <v>39500</v>
      </c>
      <c r="K3" s="92">
        <f t="shared" si="4"/>
        <v>2180640</v>
      </c>
      <c r="L3" s="100" t="s">
        <v>61</v>
      </c>
    </row>
    <row r="4" spans="1:12" x14ac:dyDescent="0.3">
      <c r="A4" s="64">
        <v>3</v>
      </c>
      <c r="B4" s="65">
        <v>403</v>
      </c>
      <c r="C4" s="66">
        <v>4</v>
      </c>
      <c r="D4" s="67" t="s">
        <v>11</v>
      </c>
      <c r="E4" s="68">
        <v>708</v>
      </c>
      <c r="F4" s="65">
        <f t="shared" si="0"/>
        <v>778.80000000000007</v>
      </c>
      <c r="G4" s="100">
        <v>20840</v>
      </c>
      <c r="H4" s="89">
        <f t="shared" si="1"/>
        <v>14754720</v>
      </c>
      <c r="I4" s="90">
        <f t="shared" si="2"/>
        <v>15935098</v>
      </c>
      <c r="J4" s="91">
        <f t="shared" si="3"/>
        <v>40000</v>
      </c>
      <c r="K4" s="92">
        <f t="shared" si="4"/>
        <v>2180640</v>
      </c>
      <c r="L4" s="100" t="s">
        <v>61</v>
      </c>
    </row>
    <row r="5" spans="1:12" x14ac:dyDescent="0.3">
      <c r="A5" s="64">
        <v>4</v>
      </c>
      <c r="B5" s="65">
        <v>602</v>
      </c>
      <c r="C5" s="66">
        <v>6</v>
      </c>
      <c r="D5" s="67" t="s">
        <v>11</v>
      </c>
      <c r="E5" s="68">
        <v>649</v>
      </c>
      <c r="F5" s="65">
        <f t="shared" si="0"/>
        <v>713.90000000000009</v>
      </c>
      <c r="G5" s="100">
        <v>21000</v>
      </c>
      <c r="H5" s="89">
        <f t="shared" si="1"/>
        <v>13629000</v>
      </c>
      <c r="I5" s="90">
        <f t="shared" si="2"/>
        <v>14719320</v>
      </c>
      <c r="J5" s="91">
        <f t="shared" si="3"/>
        <v>37000</v>
      </c>
      <c r="K5" s="92">
        <f t="shared" si="4"/>
        <v>1998920.0000000002</v>
      </c>
      <c r="L5" s="100" t="s">
        <v>61</v>
      </c>
    </row>
    <row r="6" spans="1:12" x14ac:dyDescent="0.3">
      <c r="A6" s="64">
        <v>5</v>
      </c>
      <c r="B6" s="65">
        <v>603</v>
      </c>
      <c r="C6" s="66">
        <v>6</v>
      </c>
      <c r="D6" s="67" t="s">
        <v>11</v>
      </c>
      <c r="E6" s="68">
        <v>708</v>
      </c>
      <c r="F6" s="65">
        <f t="shared" si="0"/>
        <v>778.80000000000007</v>
      </c>
      <c r="G6" s="100">
        <v>21000</v>
      </c>
      <c r="H6" s="89">
        <f t="shared" si="1"/>
        <v>14868000</v>
      </c>
      <c r="I6" s="90">
        <f t="shared" si="2"/>
        <v>16057440</v>
      </c>
      <c r="J6" s="91">
        <f t="shared" si="3"/>
        <v>40000</v>
      </c>
      <c r="K6" s="92">
        <f t="shared" si="4"/>
        <v>2180640</v>
      </c>
      <c r="L6" s="100" t="s">
        <v>61</v>
      </c>
    </row>
    <row r="7" spans="1:12" x14ac:dyDescent="0.3">
      <c r="A7" s="64">
        <v>6</v>
      </c>
      <c r="B7" s="65">
        <v>701</v>
      </c>
      <c r="C7" s="66">
        <v>7</v>
      </c>
      <c r="D7" s="67" t="s">
        <v>11</v>
      </c>
      <c r="E7" s="68">
        <v>649</v>
      </c>
      <c r="F7" s="65">
        <f t="shared" si="0"/>
        <v>713.90000000000009</v>
      </c>
      <c r="G7" s="100">
        <v>21080</v>
      </c>
      <c r="H7" s="89">
        <f t="shared" ref="H7" si="5">E7*G7</f>
        <v>13680920</v>
      </c>
      <c r="I7" s="90">
        <f t="shared" si="2"/>
        <v>14775394</v>
      </c>
      <c r="J7" s="91">
        <f t="shared" si="3"/>
        <v>37000</v>
      </c>
      <c r="K7" s="92">
        <f t="shared" si="4"/>
        <v>1998920.0000000002</v>
      </c>
      <c r="L7" s="100" t="s">
        <v>61</v>
      </c>
    </row>
    <row r="8" spans="1:12" x14ac:dyDescent="0.3">
      <c r="A8" s="64">
        <v>7</v>
      </c>
      <c r="B8" s="65">
        <v>703</v>
      </c>
      <c r="C8" s="66">
        <v>7</v>
      </c>
      <c r="D8" s="67" t="s">
        <v>11</v>
      </c>
      <c r="E8" s="68">
        <v>708</v>
      </c>
      <c r="F8" s="65">
        <f t="shared" si="0"/>
        <v>778.80000000000007</v>
      </c>
      <c r="G8" s="100">
        <v>21080</v>
      </c>
      <c r="H8" s="89">
        <f t="shared" si="1"/>
        <v>14924640</v>
      </c>
      <c r="I8" s="90">
        <f t="shared" si="2"/>
        <v>16118611</v>
      </c>
      <c r="J8" s="91">
        <f t="shared" si="3"/>
        <v>40500</v>
      </c>
      <c r="K8" s="92">
        <f t="shared" si="4"/>
        <v>2180640</v>
      </c>
      <c r="L8" s="100" t="s">
        <v>61</v>
      </c>
    </row>
    <row r="9" spans="1:12" x14ac:dyDescent="0.3">
      <c r="A9" s="64">
        <v>8</v>
      </c>
      <c r="B9" s="65">
        <v>704</v>
      </c>
      <c r="C9" s="66">
        <v>7</v>
      </c>
      <c r="D9" s="67" t="s">
        <v>11</v>
      </c>
      <c r="E9" s="68">
        <v>708</v>
      </c>
      <c r="F9" s="65">
        <f t="shared" si="0"/>
        <v>778.80000000000007</v>
      </c>
      <c r="G9" s="100">
        <v>21080</v>
      </c>
      <c r="H9" s="89">
        <f t="shared" si="1"/>
        <v>14924640</v>
      </c>
      <c r="I9" s="90">
        <f t="shared" si="2"/>
        <v>16118611</v>
      </c>
      <c r="J9" s="91">
        <f t="shared" si="3"/>
        <v>40500</v>
      </c>
      <c r="K9" s="92">
        <f t="shared" si="4"/>
        <v>2180640</v>
      </c>
      <c r="L9" s="100" t="s">
        <v>61</v>
      </c>
    </row>
    <row r="10" spans="1:12" x14ac:dyDescent="0.3">
      <c r="A10" s="64">
        <v>9</v>
      </c>
      <c r="B10" s="65">
        <v>802</v>
      </c>
      <c r="C10" s="66">
        <v>8</v>
      </c>
      <c r="D10" s="67" t="s">
        <v>11</v>
      </c>
      <c r="E10" s="68">
        <v>649</v>
      </c>
      <c r="F10" s="65">
        <f t="shared" si="0"/>
        <v>713.90000000000009</v>
      </c>
      <c r="G10" s="100">
        <v>21160</v>
      </c>
      <c r="H10" s="89">
        <f t="shared" si="1"/>
        <v>13732840</v>
      </c>
      <c r="I10" s="90">
        <f t="shared" si="2"/>
        <v>14831467</v>
      </c>
      <c r="J10" s="91">
        <f t="shared" si="3"/>
        <v>37000</v>
      </c>
      <c r="K10" s="92">
        <f t="shared" si="4"/>
        <v>1998920.0000000002</v>
      </c>
      <c r="L10" s="100" t="s">
        <v>61</v>
      </c>
    </row>
    <row r="11" spans="1:12" x14ac:dyDescent="0.3">
      <c r="A11" s="64">
        <v>10</v>
      </c>
      <c r="B11" s="65">
        <v>901</v>
      </c>
      <c r="C11" s="66">
        <v>9</v>
      </c>
      <c r="D11" s="67" t="s">
        <v>11</v>
      </c>
      <c r="E11" s="68">
        <v>649</v>
      </c>
      <c r="F11" s="65">
        <f t="shared" si="0"/>
        <v>713.90000000000009</v>
      </c>
      <c r="G11" s="100">
        <v>21240</v>
      </c>
      <c r="H11" s="89">
        <f t="shared" si="1"/>
        <v>13784760</v>
      </c>
      <c r="I11" s="90">
        <f t="shared" si="2"/>
        <v>14887541</v>
      </c>
      <c r="J11" s="91">
        <f t="shared" si="3"/>
        <v>37000</v>
      </c>
      <c r="K11" s="92">
        <f t="shared" si="4"/>
        <v>1998920.0000000002</v>
      </c>
      <c r="L11" s="100" t="s">
        <v>61</v>
      </c>
    </row>
    <row r="12" spans="1:12" x14ac:dyDescent="0.3">
      <c r="A12" s="64">
        <v>11</v>
      </c>
      <c r="B12" s="65">
        <v>902</v>
      </c>
      <c r="C12" s="66">
        <v>9</v>
      </c>
      <c r="D12" s="67" t="s">
        <v>11</v>
      </c>
      <c r="E12" s="68">
        <v>649</v>
      </c>
      <c r="F12" s="65">
        <f t="shared" si="0"/>
        <v>713.90000000000009</v>
      </c>
      <c r="G12" s="100">
        <v>21240</v>
      </c>
      <c r="H12" s="89">
        <f t="shared" si="1"/>
        <v>13784760</v>
      </c>
      <c r="I12" s="90">
        <f t="shared" si="2"/>
        <v>14887541</v>
      </c>
      <c r="J12" s="91">
        <f t="shared" si="3"/>
        <v>37000</v>
      </c>
      <c r="K12" s="92">
        <f t="shared" si="4"/>
        <v>1998920.0000000002</v>
      </c>
      <c r="L12" s="100" t="s">
        <v>61</v>
      </c>
    </row>
    <row r="13" spans="1:12" x14ac:dyDescent="0.3">
      <c r="A13" s="64">
        <v>12</v>
      </c>
      <c r="B13" s="65">
        <v>903</v>
      </c>
      <c r="C13" s="66">
        <v>9</v>
      </c>
      <c r="D13" s="67" t="s">
        <v>11</v>
      </c>
      <c r="E13" s="68">
        <v>708</v>
      </c>
      <c r="F13" s="65">
        <f t="shared" si="0"/>
        <v>778.80000000000007</v>
      </c>
      <c r="G13" s="100">
        <v>21240</v>
      </c>
      <c r="H13" s="89">
        <f t="shared" si="1"/>
        <v>15037920</v>
      </c>
      <c r="I13" s="90">
        <f t="shared" si="2"/>
        <v>16240954</v>
      </c>
      <c r="J13" s="91">
        <f t="shared" si="3"/>
        <v>40500</v>
      </c>
      <c r="K13" s="92">
        <f t="shared" si="4"/>
        <v>2180640</v>
      </c>
      <c r="L13" s="100" t="s">
        <v>61</v>
      </c>
    </row>
    <row r="14" spans="1:12" x14ac:dyDescent="0.3">
      <c r="A14" s="64">
        <v>13</v>
      </c>
      <c r="B14" s="65">
        <v>904</v>
      </c>
      <c r="C14" s="66">
        <v>9</v>
      </c>
      <c r="D14" s="67" t="s">
        <v>11</v>
      </c>
      <c r="E14" s="68">
        <v>708</v>
      </c>
      <c r="F14" s="65">
        <f t="shared" si="0"/>
        <v>778.80000000000007</v>
      </c>
      <c r="G14" s="100">
        <v>21240</v>
      </c>
      <c r="H14" s="89">
        <f t="shared" si="1"/>
        <v>15037920</v>
      </c>
      <c r="I14" s="90">
        <f t="shared" si="2"/>
        <v>16240954</v>
      </c>
      <c r="J14" s="91">
        <f t="shared" si="3"/>
        <v>40500</v>
      </c>
      <c r="K14" s="92">
        <f t="shared" si="4"/>
        <v>2180640</v>
      </c>
      <c r="L14" s="100" t="s">
        <v>61</v>
      </c>
    </row>
    <row r="15" spans="1:12" x14ac:dyDescent="0.3">
      <c r="A15" s="64">
        <v>14</v>
      </c>
      <c r="B15" s="65">
        <v>1002</v>
      </c>
      <c r="C15" s="66">
        <v>10</v>
      </c>
      <c r="D15" s="67" t="s">
        <v>11</v>
      </c>
      <c r="E15" s="68">
        <v>649</v>
      </c>
      <c r="F15" s="65">
        <f t="shared" si="0"/>
        <v>713.90000000000009</v>
      </c>
      <c r="G15" s="100">
        <v>21320</v>
      </c>
      <c r="H15" s="89">
        <f t="shared" si="1"/>
        <v>13836680</v>
      </c>
      <c r="I15" s="90">
        <f t="shared" si="2"/>
        <v>14943614</v>
      </c>
      <c r="J15" s="91">
        <f t="shared" si="3"/>
        <v>37500</v>
      </c>
      <c r="K15" s="92">
        <f t="shared" si="4"/>
        <v>1998920.0000000002</v>
      </c>
      <c r="L15" s="100" t="s">
        <v>61</v>
      </c>
    </row>
    <row r="16" spans="1:12" x14ac:dyDescent="0.3">
      <c r="A16" s="64">
        <v>15</v>
      </c>
      <c r="B16" s="65">
        <v>1003</v>
      </c>
      <c r="C16" s="66">
        <v>10</v>
      </c>
      <c r="D16" s="67" t="s">
        <v>11</v>
      </c>
      <c r="E16" s="68">
        <v>708</v>
      </c>
      <c r="F16" s="65">
        <f t="shared" si="0"/>
        <v>778.80000000000007</v>
      </c>
      <c r="G16" s="100">
        <v>21320</v>
      </c>
      <c r="H16" s="89">
        <f t="shared" si="1"/>
        <v>15094560</v>
      </c>
      <c r="I16" s="90">
        <f t="shared" si="2"/>
        <v>16302125</v>
      </c>
      <c r="J16" s="91">
        <f t="shared" si="3"/>
        <v>41000</v>
      </c>
      <c r="K16" s="92">
        <f t="shared" si="4"/>
        <v>2180640</v>
      </c>
      <c r="L16" s="100" t="s">
        <v>61</v>
      </c>
    </row>
    <row r="17" spans="1:12" x14ac:dyDescent="0.3">
      <c r="A17" s="81" t="s">
        <v>3</v>
      </c>
      <c r="B17" s="81"/>
      <c r="C17" s="81"/>
      <c r="D17" s="81"/>
      <c r="E17" s="69">
        <f>SUM(E2:E16)</f>
        <v>10266</v>
      </c>
      <c r="F17" s="69">
        <f>SUM(F2:F16)</f>
        <v>11292.599999999997</v>
      </c>
      <c r="G17" s="100"/>
      <c r="H17" s="93">
        <f>SUM(H2:H16)</f>
        <v>216430880</v>
      </c>
      <c r="I17" s="93">
        <f>SUM(I2:I16)</f>
        <v>233745351</v>
      </c>
      <c r="J17" s="91"/>
      <c r="K17" s="94">
        <f>SUM(K2:K16)</f>
        <v>31619280</v>
      </c>
    </row>
    <row r="18" spans="1:12" x14ac:dyDescent="0.3">
      <c r="A18" s="15"/>
      <c r="B18" s="15"/>
      <c r="C18" s="15"/>
      <c r="D18" s="30"/>
      <c r="E18" s="5"/>
      <c r="F18" s="22"/>
      <c r="G18" s="100"/>
      <c r="H18" s="101"/>
      <c r="I18" s="101"/>
      <c r="J18" s="102"/>
      <c r="K18" s="103"/>
    </row>
    <row r="19" spans="1:12" x14ac:dyDescent="0.3">
      <c r="D19" s="31"/>
    </row>
    <row r="20" spans="1:12" x14ac:dyDescent="0.3">
      <c r="D20" s="31"/>
    </row>
    <row r="21" spans="1:12" x14ac:dyDescent="0.3">
      <c r="D21" s="31"/>
    </row>
    <row r="22" spans="1:12" x14ac:dyDescent="0.3">
      <c r="D22" s="31"/>
    </row>
    <row r="23" spans="1:12" x14ac:dyDescent="0.3">
      <c r="D23" s="31"/>
    </row>
    <row r="24" spans="1:12" x14ac:dyDescent="0.3">
      <c r="D24" s="31"/>
    </row>
    <row r="25" spans="1:12" x14ac:dyDescent="0.3">
      <c r="D25" s="31"/>
    </row>
    <row r="26" spans="1:12" s="21" customFormat="1" x14ac:dyDescent="0.3">
      <c r="A26" s="25"/>
      <c r="B26" s="19"/>
      <c r="C26" s="19"/>
      <c r="D26" s="31"/>
      <c r="F26" s="58"/>
      <c r="G26" s="104"/>
      <c r="H26" s="104"/>
      <c r="I26" s="104"/>
      <c r="J26" s="104"/>
      <c r="K26" s="104"/>
      <c r="L26" s="54"/>
    </row>
    <row r="27" spans="1:12" s="21" customFormat="1" x14ac:dyDescent="0.3">
      <c r="A27" s="25"/>
      <c r="B27" s="19"/>
      <c r="C27" s="19"/>
      <c r="D27" s="31"/>
      <c r="F27" s="58"/>
      <c r="G27" s="104"/>
      <c r="H27" s="104"/>
      <c r="I27" s="104"/>
      <c r="J27" s="104"/>
      <c r="K27" s="104"/>
      <c r="L27" s="54"/>
    </row>
    <row r="28" spans="1:12" s="21" customFormat="1" x14ac:dyDescent="0.3">
      <c r="A28" s="25"/>
      <c r="B28" s="19"/>
      <c r="C28" s="19"/>
      <c r="D28" s="31"/>
      <c r="F28" s="58"/>
      <c r="G28" s="104"/>
      <c r="H28" s="104"/>
      <c r="I28" s="104"/>
      <c r="J28" s="104"/>
      <c r="K28" s="104"/>
      <c r="L28" s="54"/>
    </row>
    <row r="29" spans="1:12" s="21" customFormat="1" x14ac:dyDescent="0.3">
      <c r="A29" s="25"/>
      <c r="B29" s="19"/>
      <c r="C29" s="19"/>
      <c r="D29" s="31"/>
      <c r="F29" s="58"/>
      <c r="G29" s="104"/>
      <c r="H29" s="104"/>
      <c r="I29" s="104"/>
      <c r="J29" s="104"/>
      <c r="K29" s="104"/>
      <c r="L29" s="54"/>
    </row>
    <row r="30" spans="1:12" s="21" customFormat="1" x14ac:dyDescent="0.3">
      <c r="A30" s="25"/>
      <c r="B30" s="19"/>
      <c r="C30" s="19"/>
      <c r="D30" s="31"/>
      <c r="F30" s="58"/>
      <c r="G30" s="104"/>
      <c r="H30" s="104"/>
      <c r="I30" s="104"/>
      <c r="J30" s="104"/>
      <c r="K30" s="104"/>
      <c r="L30" s="54"/>
    </row>
    <row r="31" spans="1:12" s="21" customFormat="1" x14ac:dyDescent="0.3">
      <c r="A31" s="25"/>
      <c r="B31" s="19"/>
      <c r="C31" s="19"/>
      <c r="D31" s="31"/>
      <c r="F31" s="58"/>
      <c r="G31" s="104"/>
      <c r="H31" s="104"/>
      <c r="I31" s="104"/>
      <c r="J31" s="104"/>
      <c r="K31" s="104"/>
      <c r="L31" s="54"/>
    </row>
    <row r="32" spans="1:12" s="21" customFormat="1" x14ac:dyDescent="0.3">
      <c r="A32" s="25"/>
      <c r="B32" s="19"/>
      <c r="C32" s="19"/>
      <c r="D32" s="31"/>
      <c r="F32" s="58"/>
      <c r="G32" s="104"/>
      <c r="H32" s="104"/>
      <c r="I32" s="104"/>
      <c r="J32" s="104"/>
      <c r="K32" s="104"/>
      <c r="L32" s="54"/>
    </row>
    <row r="33" spans="1:12" s="21" customFormat="1" x14ac:dyDescent="0.3">
      <c r="A33" s="25"/>
      <c r="B33" s="19"/>
      <c r="C33" s="19"/>
      <c r="D33" s="32"/>
      <c r="F33" s="58"/>
      <c r="G33" s="104"/>
      <c r="H33" s="104"/>
      <c r="I33" s="104"/>
      <c r="J33" s="104"/>
      <c r="K33" s="104"/>
      <c r="L33" s="54"/>
    </row>
  </sheetData>
  <mergeCells count="1">
    <mergeCell ref="A17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1C52-38F2-4CDA-A87E-8A4D519D304E}">
  <dimension ref="A1:L41"/>
  <sheetViews>
    <sheetView topLeftCell="A7" zoomScale="160" zoomScaleNormal="160" workbookViewId="0">
      <selection activeCell="E25" sqref="E25:F25"/>
    </sheetView>
  </sheetViews>
  <sheetFormatPr defaultRowHeight="16.5" x14ac:dyDescent="0.3"/>
  <cols>
    <col min="1" max="1" width="4.140625" style="25" customWidth="1"/>
    <col min="2" max="2" width="6.28515625" style="19" customWidth="1"/>
    <col min="3" max="3" width="5.28515625" style="19" customWidth="1"/>
    <col min="4" max="4" width="6.42578125" style="11" customWidth="1"/>
    <col min="5" max="5" width="7.85546875" style="21" customWidth="1"/>
    <col min="6" max="6" width="7.140625" style="58" customWidth="1"/>
    <col min="7" max="7" width="8.42578125" style="104" customWidth="1"/>
    <col min="8" max="9" width="12.7109375" style="104" customWidth="1"/>
    <col min="10" max="10" width="9.85546875" style="104" customWidth="1"/>
    <col min="11" max="11" width="11.42578125" style="104" customWidth="1"/>
    <col min="12" max="16384" width="9.140625" style="54"/>
  </cols>
  <sheetData>
    <row r="1" spans="1:12" ht="58.5" customHeight="1" x14ac:dyDescent="0.3">
      <c r="A1" s="78" t="s">
        <v>1</v>
      </c>
      <c r="B1" s="73" t="s">
        <v>0</v>
      </c>
      <c r="C1" s="73" t="s">
        <v>2</v>
      </c>
      <c r="D1" s="73" t="s">
        <v>10</v>
      </c>
      <c r="E1" s="20" t="s">
        <v>63</v>
      </c>
      <c r="F1" s="73" t="s">
        <v>9</v>
      </c>
      <c r="G1" s="98" t="s">
        <v>50</v>
      </c>
      <c r="H1" s="98" t="s">
        <v>51</v>
      </c>
      <c r="I1" s="99" t="s">
        <v>52</v>
      </c>
      <c r="J1" s="98" t="s">
        <v>53</v>
      </c>
      <c r="K1" s="98" t="s">
        <v>54</v>
      </c>
      <c r="L1" s="86" t="s">
        <v>60</v>
      </c>
    </row>
    <row r="2" spans="1:12" x14ac:dyDescent="0.3">
      <c r="A2" s="64">
        <v>1</v>
      </c>
      <c r="B2" s="65">
        <v>101</v>
      </c>
      <c r="C2" s="66">
        <v>1</v>
      </c>
      <c r="D2" s="67" t="s">
        <v>11</v>
      </c>
      <c r="E2" s="68">
        <v>624</v>
      </c>
      <c r="F2" s="65">
        <f>E2*1.1</f>
        <v>686.40000000000009</v>
      </c>
      <c r="G2" s="100">
        <v>20600</v>
      </c>
      <c r="H2" s="89">
        <v>0</v>
      </c>
      <c r="I2" s="90">
        <f>ROUND(H2*1.08,0)</f>
        <v>0</v>
      </c>
      <c r="J2" s="91">
        <f>MROUND((I2*0.03/12),500)</f>
        <v>0</v>
      </c>
      <c r="K2" s="92">
        <f>F2*2800</f>
        <v>1921920.0000000002</v>
      </c>
      <c r="L2" s="100" t="s">
        <v>62</v>
      </c>
    </row>
    <row r="3" spans="1:12" x14ac:dyDescent="0.3">
      <c r="A3" s="64">
        <v>2</v>
      </c>
      <c r="B3" s="65">
        <v>102</v>
      </c>
      <c r="C3" s="66">
        <v>1</v>
      </c>
      <c r="D3" s="67" t="s">
        <v>16</v>
      </c>
      <c r="E3" s="68">
        <v>413</v>
      </c>
      <c r="F3" s="65">
        <f t="shared" ref="F3:F24" si="0">E3*1.1</f>
        <v>454.3</v>
      </c>
      <c r="G3" s="100">
        <f t="shared" ref="G3:G7" si="1">G2</f>
        <v>20600</v>
      </c>
      <c r="H3" s="89">
        <v>0</v>
      </c>
      <c r="I3" s="90">
        <f t="shared" ref="I3:I24" si="2">ROUND(H3*1.08,0)</f>
        <v>0</v>
      </c>
      <c r="J3" s="91">
        <f t="shared" ref="J3:J24" si="3">MROUND((I3*0.03/12),500)</f>
        <v>0</v>
      </c>
      <c r="K3" s="92">
        <f t="shared" ref="K3:K24" si="4">F3*2800</f>
        <v>1272040</v>
      </c>
      <c r="L3" s="100" t="s">
        <v>62</v>
      </c>
    </row>
    <row r="4" spans="1:12" x14ac:dyDescent="0.3">
      <c r="A4" s="64">
        <v>3</v>
      </c>
      <c r="B4" s="65">
        <v>103</v>
      </c>
      <c r="C4" s="66">
        <v>1</v>
      </c>
      <c r="D4" s="67" t="s">
        <v>11</v>
      </c>
      <c r="E4" s="68">
        <v>708</v>
      </c>
      <c r="F4" s="65">
        <f t="shared" si="0"/>
        <v>778.80000000000007</v>
      </c>
      <c r="G4" s="100">
        <f t="shared" si="1"/>
        <v>20600</v>
      </c>
      <c r="H4" s="89">
        <v>0</v>
      </c>
      <c r="I4" s="90">
        <f t="shared" si="2"/>
        <v>0</v>
      </c>
      <c r="J4" s="91">
        <f t="shared" si="3"/>
        <v>0</v>
      </c>
      <c r="K4" s="92">
        <f t="shared" si="4"/>
        <v>2180640</v>
      </c>
      <c r="L4" s="100" t="s">
        <v>62</v>
      </c>
    </row>
    <row r="5" spans="1:12" x14ac:dyDescent="0.3">
      <c r="A5" s="64">
        <v>4</v>
      </c>
      <c r="B5" s="65">
        <v>104</v>
      </c>
      <c r="C5" s="66">
        <v>1</v>
      </c>
      <c r="D5" s="67" t="s">
        <v>11</v>
      </c>
      <c r="E5" s="68">
        <v>708</v>
      </c>
      <c r="F5" s="65">
        <f t="shared" si="0"/>
        <v>778.80000000000007</v>
      </c>
      <c r="G5" s="100">
        <f t="shared" si="1"/>
        <v>20600</v>
      </c>
      <c r="H5" s="89">
        <v>0</v>
      </c>
      <c r="I5" s="90">
        <f t="shared" si="2"/>
        <v>0</v>
      </c>
      <c r="J5" s="91">
        <f t="shared" si="3"/>
        <v>0</v>
      </c>
      <c r="K5" s="92">
        <f t="shared" si="4"/>
        <v>2180640</v>
      </c>
      <c r="L5" s="100" t="s">
        <v>62</v>
      </c>
    </row>
    <row r="6" spans="1:12" x14ac:dyDescent="0.3">
      <c r="A6" s="64">
        <v>5</v>
      </c>
      <c r="B6" s="65">
        <v>201</v>
      </c>
      <c r="C6" s="66">
        <v>2</v>
      </c>
      <c r="D6" s="67" t="s">
        <v>11</v>
      </c>
      <c r="E6" s="68">
        <v>649</v>
      </c>
      <c r="F6" s="65">
        <f t="shared" si="0"/>
        <v>713.90000000000009</v>
      </c>
      <c r="G6" s="100">
        <f>G5+80</f>
        <v>20680</v>
      </c>
      <c r="H6" s="89">
        <v>0</v>
      </c>
      <c r="I6" s="90">
        <f t="shared" si="2"/>
        <v>0</v>
      </c>
      <c r="J6" s="91">
        <f t="shared" si="3"/>
        <v>0</v>
      </c>
      <c r="K6" s="92">
        <f t="shared" si="4"/>
        <v>1998920.0000000002</v>
      </c>
      <c r="L6" s="100" t="s">
        <v>62</v>
      </c>
    </row>
    <row r="7" spans="1:12" x14ac:dyDescent="0.3">
      <c r="A7" s="64">
        <v>6</v>
      </c>
      <c r="B7" s="65">
        <v>202</v>
      </c>
      <c r="C7" s="66">
        <v>2</v>
      </c>
      <c r="D7" s="67" t="s">
        <v>11</v>
      </c>
      <c r="E7" s="68">
        <v>649</v>
      </c>
      <c r="F7" s="65">
        <f t="shared" si="0"/>
        <v>713.90000000000009</v>
      </c>
      <c r="G7" s="100">
        <f t="shared" si="1"/>
        <v>20680</v>
      </c>
      <c r="H7" s="89">
        <v>0</v>
      </c>
      <c r="I7" s="90">
        <f t="shared" si="2"/>
        <v>0</v>
      </c>
      <c r="J7" s="91">
        <f t="shared" si="3"/>
        <v>0</v>
      </c>
      <c r="K7" s="92">
        <f t="shared" si="4"/>
        <v>1998920.0000000002</v>
      </c>
      <c r="L7" s="100" t="s">
        <v>62</v>
      </c>
    </row>
    <row r="8" spans="1:12" x14ac:dyDescent="0.3">
      <c r="A8" s="64">
        <v>7</v>
      </c>
      <c r="B8" s="65">
        <v>204</v>
      </c>
      <c r="C8" s="66">
        <v>2</v>
      </c>
      <c r="D8" s="67" t="s">
        <v>11</v>
      </c>
      <c r="E8" s="68">
        <v>681</v>
      </c>
      <c r="F8" s="65">
        <f t="shared" si="0"/>
        <v>749.1</v>
      </c>
      <c r="G8" s="100" t="e">
        <f>#REF!</f>
        <v>#REF!</v>
      </c>
      <c r="H8" s="89">
        <v>0</v>
      </c>
      <c r="I8" s="90">
        <f t="shared" si="2"/>
        <v>0</v>
      </c>
      <c r="J8" s="91">
        <f t="shared" si="3"/>
        <v>0</v>
      </c>
      <c r="K8" s="92">
        <f t="shared" si="4"/>
        <v>2097480</v>
      </c>
      <c r="L8" s="100" t="s">
        <v>62</v>
      </c>
    </row>
    <row r="9" spans="1:12" x14ac:dyDescent="0.3">
      <c r="A9" s="64">
        <v>8</v>
      </c>
      <c r="B9" s="65">
        <v>301</v>
      </c>
      <c r="C9" s="66">
        <v>3</v>
      </c>
      <c r="D9" s="67" t="s">
        <v>11</v>
      </c>
      <c r="E9" s="68">
        <v>624</v>
      </c>
      <c r="F9" s="65">
        <f t="shared" si="0"/>
        <v>686.40000000000009</v>
      </c>
      <c r="G9" s="100" t="e">
        <f>G8+80</f>
        <v>#REF!</v>
      </c>
      <c r="H9" s="89">
        <v>0</v>
      </c>
      <c r="I9" s="90">
        <f t="shared" si="2"/>
        <v>0</v>
      </c>
      <c r="J9" s="91">
        <f t="shared" si="3"/>
        <v>0</v>
      </c>
      <c r="K9" s="92">
        <f t="shared" si="4"/>
        <v>1921920.0000000002</v>
      </c>
      <c r="L9" s="100" t="s">
        <v>62</v>
      </c>
    </row>
    <row r="10" spans="1:12" x14ac:dyDescent="0.3">
      <c r="A10" s="64">
        <v>9</v>
      </c>
      <c r="B10" s="65">
        <v>302</v>
      </c>
      <c r="C10" s="66">
        <v>3</v>
      </c>
      <c r="D10" s="67" t="s">
        <v>11</v>
      </c>
      <c r="E10" s="68">
        <v>649</v>
      </c>
      <c r="F10" s="65">
        <f t="shared" si="0"/>
        <v>713.90000000000009</v>
      </c>
      <c r="G10" s="100" t="e">
        <f t="shared" ref="G10" si="5">G9</f>
        <v>#REF!</v>
      </c>
      <c r="H10" s="89">
        <v>0</v>
      </c>
      <c r="I10" s="90">
        <f t="shared" si="2"/>
        <v>0</v>
      </c>
      <c r="J10" s="91">
        <f t="shared" si="3"/>
        <v>0</v>
      </c>
      <c r="K10" s="92">
        <f t="shared" si="4"/>
        <v>1998920.0000000002</v>
      </c>
      <c r="L10" s="100" t="s">
        <v>62</v>
      </c>
    </row>
    <row r="11" spans="1:12" x14ac:dyDescent="0.3">
      <c r="A11" s="64">
        <v>10</v>
      </c>
      <c r="B11" s="65">
        <v>303</v>
      </c>
      <c r="C11" s="66">
        <v>3</v>
      </c>
      <c r="D11" s="67" t="s">
        <v>11</v>
      </c>
      <c r="E11" s="68">
        <v>681</v>
      </c>
      <c r="F11" s="65">
        <f t="shared" si="0"/>
        <v>749.1</v>
      </c>
      <c r="G11" s="100" t="e">
        <f>G10</f>
        <v>#REF!</v>
      </c>
      <c r="H11" s="89">
        <v>0</v>
      </c>
      <c r="I11" s="90">
        <f t="shared" si="2"/>
        <v>0</v>
      </c>
      <c r="J11" s="91">
        <f t="shared" si="3"/>
        <v>0</v>
      </c>
      <c r="K11" s="92">
        <f t="shared" si="4"/>
        <v>2097480</v>
      </c>
      <c r="L11" s="100" t="s">
        <v>62</v>
      </c>
    </row>
    <row r="12" spans="1:12" x14ac:dyDescent="0.3">
      <c r="A12" s="64">
        <v>11</v>
      </c>
      <c r="B12" s="65">
        <v>401</v>
      </c>
      <c r="C12" s="66">
        <v>4</v>
      </c>
      <c r="D12" s="67" t="s">
        <v>11</v>
      </c>
      <c r="E12" s="68">
        <v>649</v>
      </c>
      <c r="F12" s="65">
        <f t="shared" si="0"/>
        <v>713.90000000000009</v>
      </c>
      <c r="G12" s="100" t="e">
        <f>#REF!+80</f>
        <v>#REF!</v>
      </c>
      <c r="H12" s="89">
        <v>0</v>
      </c>
      <c r="I12" s="90">
        <f t="shared" si="2"/>
        <v>0</v>
      </c>
      <c r="J12" s="91">
        <f t="shared" si="3"/>
        <v>0</v>
      </c>
      <c r="K12" s="92">
        <f t="shared" si="4"/>
        <v>1998920.0000000002</v>
      </c>
      <c r="L12" s="100" t="s">
        <v>62</v>
      </c>
    </row>
    <row r="13" spans="1:12" x14ac:dyDescent="0.3">
      <c r="A13" s="64">
        <v>12</v>
      </c>
      <c r="B13" s="65">
        <v>402</v>
      </c>
      <c r="C13" s="66">
        <v>4</v>
      </c>
      <c r="D13" s="67" t="s">
        <v>11</v>
      </c>
      <c r="E13" s="68">
        <v>649</v>
      </c>
      <c r="F13" s="65">
        <f t="shared" si="0"/>
        <v>713.90000000000009</v>
      </c>
      <c r="G13" s="100" t="e">
        <f t="shared" ref="G13" si="6">G12</f>
        <v>#REF!</v>
      </c>
      <c r="H13" s="89">
        <v>0</v>
      </c>
      <c r="I13" s="90">
        <f t="shared" si="2"/>
        <v>0</v>
      </c>
      <c r="J13" s="91">
        <f t="shared" si="3"/>
        <v>0</v>
      </c>
      <c r="K13" s="92">
        <f t="shared" si="4"/>
        <v>1998920.0000000002</v>
      </c>
      <c r="L13" s="100" t="s">
        <v>62</v>
      </c>
    </row>
    <row r="14" spans="1:12" x14ac:dyDescent="0.3">
      <c r="A14" s="64">
        <v>13</v>
      </c>
      <c r="B14" s="65">
        <v>404</v>
      </c>
      <c r="C14" s="66">
        <v>4</v>
      </c>
      <c r="D14" s="67" t="s">
        <v>11</v>
      </c>
      <c r="E14" s="68">
        <v>708</v>
      </c>
      <c r="F14" s="65">
        <f t="shared" si="0"/>
        <v>778.80000000000007</v>
      </c>
      <c r="G14" s="100" t="e">
        <f>#REF!</f>
        <v>#REF!</v>
      </c>
      <c r="H14" s="89">
        <v>0</v>
      </c>
      <c r="I14" s="90">
        <f t="shared" si="2"/>
        <v>0</v>
      </c>
      <c r="J14" s="91">
        <f t="shared" si="3"/>
        <v>0</v>
      </c>
      <c r="K14" s="92">
        <f t="shared" si="4"/>
        <v>2180640</v>
      </c>
      <c r="L14" s="100" t="s">
        <v>62</v>
      </c>
    </row>
    <row r="15" spans="1:12" x14ac:dyDescent="0.3">
      <c r="A15" s="64">
        <v>14</v>
      </c>
      <c r="B15" s="65">
        <v>501</v>
      </c>
      <c r="C15" s="66">
        <v>5</v>
      </c>
      <c r="D15" s="67" t="s">
        <v>11</v>
      </c>
      <c r="E15" s="68">
        <v>649</v>
      </c>
      <c r="F15" s="65">
        <f t="shared" si="0"/>
        <v>713.90000000000009</v>
      </c>
      <c r="G15" s="100" t="e">
        <f>G14+80</f>
        <v>#REF!</v>
      </c>
      <c r="H15" s="89">
        <v>0</v>
      </c>
      <c r="I15" s="90">
        <f t="shared" si="2"/>
        <v>0</v>
      </c>
      <c r="J15" s="91">
        <f t="shared" si="3"/>
        <v>0</v>
      </c>
      <c r="K15" s="92">
        <f t="shared" si="4"/>
        <v>1998920.0000000002</v>
      </c>
      <c r="L15" s="100" t="s">
        <v>62</v>
      </c>
    </row>
    <row r="16" spans="1:12" x14ac:dyDescent="0.3">
      <c r="A16" s="64">
        <v>15</v>
      </c>
      <c r="B16" s="65">
        <v>502</v>
      </c>
      <c r="C16" s="66">
        <v>5</v>
      </c>
      <c r="D16" s="67" t="s">
        <v>11</v>
      </c>
      <c r="E16" s="68">
        <v>649</v>
      </c>
      <c r="F16" s="65">
        <f t="shared" si="0"/>
        <v>713.90000000000009</v>
      </c>
      <c r="G16" s="100" t="e">
        <f t="shared" ref="G16" si="7">G15</f>
        <v>#REF!</v>
      </c>
      <c r="H16" s="89">
        <v>0</v>
      </c>
      <c r="I16" s="90">
        <f t="shared" si="2"/>
        <v>0</v>
      </c>
      <c r="J16" s="91">
        <f t="shared" si="3"/>
        <v>0</v>
      </c>
      <c r="K16" s="92">
        <f t="shared" si="4"/>
        <v>1998920.0000000002</v>
      </c>
      <c r="L16" s="100" t="s">
        <v>62</v>
      </c>
    </row>
    <row r="17" spans="1:12" x14ac:dyDescent="0.3">
      <c r="A17" s="64">
        <v>16</v>
      </c>
      <c r="B17" s="65">
        <v>503</v>
      </c>
      <c r="C17" s="66">
        <v>5</v>
      </c>
      <c r="D17" s="67" t="s">
        <v>11</v>
      </c>
      <c r="E17" s="68">
        <v>708</v>
      </c>
      <c r="F17" s="65">
        <f t="shared" si="0"/>
        <v>778.80000000000007</v>
      </c>
      <c r="G17" s="100" t="e">
        <f>G16</f>
        <v>#REF!</v>
      </c>
      <c r="H17" s="89">
        <v>0</v>
      </c>
      <c r="I17" s="90">
        <f t="shared" si="2"/>
        <v>0</v>
      </c>
      <c r="J17" s="91">
        <f t="shared" si="3"/>
        <v>0</v>
      </c>
      <c r="K17" s="92">
        <f t="shared" si="4"/>
        <v>2180640</v>
      </c>
      <c r="L17" s="100" t="s">
        <v>62</v>
      </c>
    </row>
    <row r="18" spans="1:12" x14ac:dyDescent="0.3">
      <c r="A18" s="64">
        <v>17</v>
      </c>
      <c r="B18" s="65">
        <v>504</v>
      </c>
      <c r="C18" s="66">
        <v>5</v>
      </c>
      <c r="D18" s="67" t="s">
        <v>11</v>
      </c>
      <c r="E18" s="68">
        <v>708</v>
      </c>
      <c r="F18" s="65">
        <f t="shared" si="0"/>
        <v>778.80000000000007</v>
      </c>
      <c r="G18" s="100" t="e">
        <f t="shared" ref="G18:G24" si="8">G17</f>
        <v>#REF!</v>
      </c>
      <c r="H18" s="89">
        <v>0</v>
      </c>
      <c r="I18" s="90">
        <f t="shared" si="2"/>
        <v>0</v>
      </c>
      <c r="J18" s="91">
        <f t="shared" si="3"/>
        <v>0</v>
      </c>
      <c r="K18" s="92">
        <f t="shared" si="4"/>
        <v>2180640</v>
      </c>
      <c r="L18" s="100" t="s">
        <v>62</v>
      </c>
    </row>
    <row r="19" spans="1:12" x14ac:dyDescent="0.3">
      <c r="A19" s="64">
        <v>18</v>
      </c>
      <c r="B19" s="65">
        <v>601</v>
      </c>
      <c r="C19" s="66">
        <v>6</v>
      </c>
      <c r="D19" s="67" t="s">
        <v>11</v>
      </c>
      <c r="E19" s="68">
        <v>649</v>
      </c>
      <c r="F19" s="65">
        <f t="shared" si="0"/>
        <v>713.90000000000009</v>
      </c>
      <c r="G19" s="100" t="e">
        <f>G18+80</f>
        <v>#REF!</v>
      </c>
      <c r="H19" s="89">
        <v>0</v>
      </c>
      <c r="I19" s="90">
        <f t="shared" si="2"/>
        <v>0</v>
      </c>
      <c r="J19" s="91">
        <f t="shared" si="3"/>
        <v>0</v>
      </c>
      <c r="K19" s="92">
        <f t="shared" si="4"/>
        <v>1998920.0000000002</v>
      </c>
      <c r="L19" s="100" t="s">
        <v>62</v>
      </c>
    </row>
    <row r="20" spans="1:12" x14ac:dyDescent="0.3">
      <c r="A20" s="64">
        <v>19</v>
      </c>
      <c r="B20" s="65">
        <v>604</v>
      </c>
      <c r="C20" s="66">
        <v>6</v>
      </c>
      <c r="D20" s="67" t="s">
        <v>11</v>
      </c>
      <c r="E20" s="68">
        <v>708</v>
      </c>
      <c r="F20" s="65">
        <f t="shared" si="0"/>
        <v>778.80000000000007</v>
      </c>
      <c r="G20" s="100" t="e">
        <f>#REF!</f>
        <v>#REF!</v>
      </c>
      <c r="H20" s="89">
        <v>0</v>
      </c>
      <c r="I20" s="90">
        <f t="shared" si="2"/>
        <v>0</v>
      </c>
      <c r="J20" s="91">
        <f t="shared" si="3"/>
        <v>0</v>
      </c>
      <c r="K20" s="92">
        <f t="shared" si="4"/>
        <v>2180640</v>
      </c>
      <c r="L20" s="100" t="s">
        <v>62</v>
      </c>
    </row>
    <row r="21" spans="1:12" x14ac:dyDescent="0.3">
      <c r="A21" s="64">
        <v>20</v>
      </c>
      <c r="B21" s="65">
        <v>702</v>
      </c>
      <c r="C21" s="66">
        <v>7</v>
      </c>
      <c r="D21" s="67" t="s">
        <v>11</v>
      </c>
      <c r="E21" s="68">
        <v>624</v>
      </c>
      <c r="F21" s="65">
        <f t="shared" si="0"/>
        <v>686.40000000000009</v>
      </c>
      <c r="G21" s="100" t="e">
        <f>#REF!</f>
        <v>#REF!</v>
      </c>
      <c r="H21" s="89">
        <v>0</v>
      </c>
      <c r="I21" s="90">
        <f t="shared" si="2"/>
        <v>0</v>
      </c>
      <c r="J21" s="91">
        <f t="shared" si="3"/>
        <v>0</v>
      </c>
      <c r="K21" s="92">
        <f t="shared" si="4"/>
        <v>1921920.0000000002</v>
      </c>
      <c r="L21" s="100" t="s">
        <v>62</v>
      </c>
    </row>
    <row r="22" spans="1:12" x14ac:dyDescent="0.3">
      <c r="A22" s="64">
        <v>21</v>
      </c>
      <c r="B22" s="65">
        <v>801</v>
      </c>
      <c r="C22" s="66">
        <v>8</v>
      </c>
      <c r="D22" s="67" t="s">
        <v>11</v>
      </c>
      <c r="E22" s="68">
        <v>649</v>
      </c>
      <c r="F22" s="65">
        <f t="shared" si="0"/>
        <v>713.90000000000009</v>
      </c>
      <c r="G22" s="100" t="e">
        <f>#REF!+80</f>
        <v>#REF!</v>
      </c>
      <c r="H22" s="89">
        <v>0</v>
      </c>
      <c r="I22" s="90">
        <f t="shared" si="2"/>
        <v>0</v>
      </c>
      <c r="J22" s="91">
        <f t="shared" si="3"/>
        <v>0</v>
      </c>
      <c r="K22" s="92">
        <f t="shared" si="4"/>
        <v>1998920.0000000002</v>
      </c>
      <c r="L22" s="100" t="s">
        <v>62</v>
      </c>
    </row>
    <row r="23" spans="1:12" x14ac:dyDescent="0.3">
      <c r="A23" s="64">
        <v>22</v>
      </c>
      <c r="B23" s="65">
        <v>803</v>
      </c>
      <c r="C23" s="66">
        <v>8</v>
      </c>
      <c r="D23" s="67" t="s">
        <v>11</v>
      </c>
      <c r="E23" s="68">
        <v>708</v>
      </c>
      <c r="F23" s="65">
        <f t="shared" si="0"/>
        <v>778.80000000000007</v>
      </c>
      <c r="G23" s="100" t="e">
        <f>#REF!</f>
        <v>#REF!</v>
      </c>
      <c r="H23" s="89">
        <v>0</v>
      </c>
      <c r="I23" s="90">
        <f t="shared" si="2"/>
        <v>0</v>
      </c>
      <c r="J23" s="91">
        <f t="shared" si="3"/>
        <v>0</v>
      </c>
      <c r="K23" s="92">
        <f t="shared" si="4"/>
        <v>2180640</v>
      </c>
      <c r="L23" s="100" t="s">
        <v>62</v>
      </c>
    </row>
    <row r="24" spans="1:12" x14ac:dyDescent="0.3">
      <c r="A24" s="64">
        <v>23</v>
      </c>
      <c r="B24" s="65">
        <v>804</v>
      </c>
      <c r="C24" s="66">
        <v>8</v>
      </c>
      <c r="D24" s="67" t="s">
        <v>11</v>
      </c>
      <c r="E24" s="68">
        <v>708</v>
      </c>
      <c r="F24" s="65">
        <f t="shared" si="0"/>
        <v>778.80000000000007</v>
      </c>
      <c r="G24" s="100" t="e">
        <f t="shared" si="8"/>
        <v>#REF!</v>
      </c>
      <c r="H24" s="89">
        <v>0</v>
      </c>
      <c r="I24" s="90">
        <f t="shared" si="2"/>
        <v>0</v>
      </c>
      <c r="J24" s="91">
        <f t="shared" si="3"/>
        <v>0</v>
      </c>
      <c r="K24" s="92">
        <f t="shared" si="4"/>
        <v>2180640</v>
      </c>
      <c r="L24" s="100" t="s">
        <v>62</v>
      </c>
    </row>
    <row r="25" spans="1:12" x14ac:dyDescent="0.3">
      <c r="A25" s="81" t="s">
        <v>3</v>
      </c>
      <c r="B25" s="81"/>
      <c r="C25" s="81"/>
      <c r="D25" s="81"/>
      <c r="E25" s="69">
        <f>SUM(E2:E24)</f>
        <v>15152</v>
      </c>
      <c r="F25" s="69">
        <f>SUM(F2:F24)</f>
        <v>16667.199999999993</v>
      </c>
      <c r="G25" s="100"/>
      <c r="H25" s="93">
        <f>SUM(H2:H24)</f>
        <v>0</v>
      </c>
      <c r="I25" s="93">
        <f>SUM(I2:I24)</f>
        <v>0</v>
      </c>
      <c r="J25" s="91"/>
      <c r="K25" s="94">
        <f>SUM(K2:K24)</f>
        <v>46668160</v>
      </c>
    </row>
    <row r="26" spans="1:12" x14ac:dyDescent="0.3">
      <c r="A26" s="15"/>
      <c r="B26" s="15"/>
      <c r="C26" s="15"/>
      <c r="D26" s="30"/>
      <c r="E26" s="5"/>
      <c r="F26" s="22"/>
      <c r="G26" s="100"/>
      <c r="H26" s="101"/>
      <c r="I26" s="101"/>
      <c r="J26" s="102"/>
      <c r="K26" s="103"/>
    </row>
    <row r="27" spans="1:12" x14ac:dyDescent="0.3">
      <c r="D27" s="31"/>
    </row>
    <row r="28" spans="1:12" x14ac:dyDescent="0.3">
      <c r="D28" s="31"/>
    </row>
    <row r="29" spans="1:12" x14ac:dyDescent="0.3">
      <c r="D29" s="31"/>
    </row>
    <row r="30" spans="1:12" x14ac:dyDescent="0.3">
      <c r="D30" s="31"/>
    </row>
    <row r="31" spans="1:12" x14ac:dyDescent="0.3">
      <c r="D31" s="31"/>
    </row>
    <row r="32" spans="1:12" x14ac:dyDescent="0.3">
      <c r="D32" s="31"/>
    </row>
    <row r="33" spans="1:12" x14ac:dyDescent="0.3">
      <c r="D33" s="31"/>
    </row>
    <row r="34" spans="1:12" s="21" customFormat="1" x14ac:dyDescent="0.3">
      <c r="A34" s="25"/>
      <c r="B34" s="19"/>
      <c r="C34" s="19"/>
      <c r="D34" s="31"/>
      <c r="F34" s="58"/>
      <c r="G34" s="104"/>
      <c r="H34" s="104"/>
      <c r="I34" s="104"/>
      <c r="J34" s="104"/>
      <c r="K34" s="104"/>
      <c r="L34" s="54"/>
    </row>
    <row r="35" spans="1:12" s="21" customFormat="1" x14ac:dyDescent="0.3">
      <c r="A35" s="25"/>
      <c r="B35" s="19"/>
      <c r="C35" s="19"/>
      <c r="D35" s="31"/>
      <c r="F35" s="58"/>
      <c r="G35" s="104"/>
      <c r="H35" s="104"/>
      <c r="I35" s="104"/>
      <c r="J35" s="104"/>
      <c r="K35" s="104"/>
      <c r="L35" s="54"/>
    </row>
    <row r="36" spans="1:12" s="21" customFormat="1" x14ac:dyDescent="0.3">
      <c r="A36" s="25"/>
      <c r="B36" s="19"/>
      <c r="C36" s="19"/>
      <c r="D36" s="31"/>
      <c r="F36" s="58"/>
      <c r="G36" s="104"/>
      <c r="H36" s="104"/>
      <c r="I36" s="104"/>
      <c r="J36" s="104"/>
      <c r="K36" s="104"/>
      <c r="L36" s="54"/>
    </row>
    <row r="37" spans="1:12" s="21" customFormat="1" x14ac:dyDescent="0.3">
      <c r="A37" s="25"/>
      <c r="B37" s="19"/>
      <c r="C37" s="19"/>
      <c r="D37" s="31"/>
      <c r="F37" s="58"/>
      <c r="G37" s="104"/>
      <c r="H37" s="104"/>
      <c r="I37" s="104"/>
      <c r="J37" s="104"/>
      <c r="K37" s="104"/>
      <c r="L37" s="54"/>
    </row>
    <row r="38" spans="1:12" s="21" customFormat="1" x14ac:dyDescent="0.3">
      <c r="A38" s="25"/>
      <c r="B38" s="19"/>
      <c r="C38" s="19"/>
      <c r="D38" s="31"/>
      <c r="F38" s="58"/>
      <c r="G38" s="104"/>
      <c r="H38" s="104"/>
      <c r="I38" s="104"/>
      <c r="J38" s="104"/>
      <c r="K38" s="104"/>
      <c r="L38" s="54"/>
    </row>
    <row r="39" spans="1:12" s="21" customFormat="1" x14ac:dyDescent="0.3">
      <c r="A39" s="25"/>
      <c r="B39" s="19"/>
      <c r="C39" s="19"/>
      <c r="D39" s="31"/>
      <c r="F39" s="58"/>
      <c r="G39" s="104"/>
      <c r="H39" s="104"/>
      <c r="I39" s="104"/>
      <c r="J39" s="104"/>
      <c r="K39" s="104"/>
      <c r="L39" s="54"/>
    </row>
    <row r="40" spans="1:12" s="21" customFormat="1" x14ac:dyDescent="0.3">
      <c r="A40" s="25"/>
      <c r="B40" s="19"/>
      <c r="C40" s="19"/>
      <c r="D40" s="31"/>
      <c r="F40" s="58"/>
      <c r="G40" s="104"/>
      <c r="H40" s="104"/>
      <c r="I40" s="104"/>
      <c r="J40" s="104"/>
      <c r="K40" s="104"/>
      <c r="L40" s="54"/>
    </row>
    <row r="41" spans="1:12" s="21" customFormat="1" x14ac:dyDescent="0.3">
      <c r="A41" s="25"/>
      <c r="B41" s="19"/>
      <c r="C41" s="19"/>
      <c r="D41" s="32"/>
      <c r="F41" s="58"/>
      <c r="G41" s="104"/>
      <c r="H41" s="104"/>
      <c r="I41" s="104"/>
      <c r="J41" s="104"/>
      <c r="K41" s="104"/>
      <c r="L41" s="54"/>
    </row>
  </sheetData>
  <mergeCells count="1"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A-Wing</vt:lpstr>
      <vt:lpstr>A-Wing (Sale)</vt:lpstr>
      <vt:lpstr>A-Wing (Rehab)</vt:lpstr>
      <vt:lpstr>B-Wing</vt:lpstr>
      <vt:lpstr>B-Wing (Sale)</vt:lpstr>
      <vt:lpstr>B-Wing (Rehab)</vt:lpstr>
      <vt:lpstr>C-Wing</vt:lpstr>
      <vt:lpstr>C-Wing (Sale)</vt:lpstr>
      <vt:lpstr>C-Wing (REHAB)</vt:lpstr>
      <vt:lpstr>D - Wing</vt:lpstr>
      <vt:lpstr>D - Wing (Sale)</vt:lpstr>
      <vt:lpstr>D -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2024-09-19T12:02:37Z</dcterms:modified>
</cp:coreProperties>
</file>