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. Shree Ramakrishn Enterprises\11. Project approval documents\SBI bank\"/>
    </mc:Choice>
  </mc:AlternateContent>
  <xr:revisionPtr revIDLastSave="0" documentId="13_ncr:1_{1399193B-32EF-45C9-A7E9-0576A71E1DB9}" xr6:coauthVersionLast="47" xr6:coauthVersionMax="47" xr10:uidLastSave="{00000000-0000-0000-0000-000000000000}"/>
  <bookViews>
    <workbookView xWindow="-108" yWindow="-108" windowWidth="23256" windowHeight="12456" xr2:uid="{013208FF-091A-4827-AE2F-48316933B1E4}"/>
  </bookViews>
  <sheets>
    <sheet name="Rehab Flats Inventory" sheetId="1" r:id="rId1"/>
    <sheet name="Agreement Tracker" sheetId="2" r:id="rId2"/>
  </sheets>
  <definedNames>
    <definedName name="_xlnm._FilterDatabase" localSheetId="0" hidden="1">'Rehab Flats Inventory'!$A$1:$N$21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4" i="2"/>
  <c r="K12" i="1"/>
  <c r="K23" i="1" s="1"/>
  <c r="G23" i="1"/>
  <c r="H23" i="1"/>
  <c r="I23" i="1"/>
  <c r="J23" i="1"/>
  <c r="L23" i="1"/>
  <c r="M23" i="1"/>
  <c r="N23" i="1"/>
  <c r="F23" i="1"/>
  <c r="A20" i="1"/>
  <c r="A18" i="1"/>
  <c r="A16" i="1"/>
  <c r="A14" i="1"/>
  <c r="A7" i="1"/>
  <c r="A4" i="1"/>
  <c r="A5" i="1"/>
  <c r="A8" i="1"/>
  <c r="A9" i="1" s="1"/>
  <c r="A10" i="1" s="1"/>
  <c r="A11" i="1" s="1"/>
  <c r="A12" i="1" s="1"/>
  <c r="A3" i="1"/>
  <c r="A21" i="1" l="1"/>
  <c r="N21" i="1" l="1"/>
  <c r="H21" i="1"/>
  <c r="I21" i="1" s="1"/>
  <c r="J21" i="1" s="1"/>
  <c r="K21" i="1" s="1"/>
  <c r="N20" i="1"/>
  <c r="H20" i="1"/>
  <c r="N19" i="1"/>
  <c r="H19" i="1"/>
  <c r="N18" i="1"/>
  <c r="H18" i="1"/>
  <c r="N17" i="1"/>
  <c r="H17" i="1"/>
  <c r="N16" i="1"/>
  <c r="H16" i="1"/>
  <c r="H15" i="1"/>
  <c r="N14" i="1"/>
  <c r="H14" i="1"/>
  <c r="I14" i="1" s="1"/>
  <c r="J14" i="1" s="1"/>
  <c r="H13" i="1"/>
  <c r="N12" i="1"/>
  <c r="H12" i="1"/>
  <c r="N11" i="1"/>
  <c r="H11" i="1"/>
  <c r="I11" i="1" s="1"/>
  <c r="J11" i="1" s="1"/>
  <c r="K11" i="1" s="1"/>
  <c r="N10" i="1"/>
  <c r="H10" i="1"/>
  <c r="N9" i="1"/>
  <c r="H9" i="1"/>
  <c r="N8" i="1"/>
  <c r="H8" i="1"/>
  <c r="N7" i="1"/>
  <c r="H7" i="1"/>
  <c r="I7" i="1" s="1"/>
  <c r="J7" i="1" s="1"/>
  <c r="K7" i="1" s="1"/>
  <c r="H6" i="1"/>
  <c r="I6" i="1" s="1"/>
  <c r="J6" i="1" s="1"/>
  <c r="N5" i="1"/>
  <c r="H5" i="1"/>
  <c r="N4" i="1"/>
  <c r="H4" i="1"/>
  <c r="N3" i="1"/>
  <c r="K3" i="1"/>
  <c r="H3" i="1"/>
  <c r="I3" i="1" s="1"/>
  <c r="N2" i="1"/>
  <c r="L2" i="1"/>
  <c r="K2" i="1" s="1"/>
  <c r="H2" i="1"/>
  <c r="I2" i="1" s="1"/>
  <c r="I15" i="1" l="1"/>
  <c r="I12" i="1"/>
  <c r="J12" i="1" s="1"/>
  <c r="I20" i="1"/>
  <c r="J20" i="1" s="1"/>
  <c r="K20" i="1" s="1"/>
  <c r="I4" i="1"/>
  <c r="J4" i="1" s="1"/>
  <c r="K4" i="1" s="1"/>
  <c r="I17" i="1"/>
  <c r="J17" i="1" s="1"/>
  <c r="I13" i="1"/>
  <c r="I5" i="1"/>
  <c r="J5" i="1" s="1"/>
  <c r="K5" i="1" s="1"/>
  <c r="I19" i="1"/>
  <c r="J19" i="1" s="1"/>
  <c r="I9" i="1"/>
  <c r="J9" i="1" s="1"/>
  <c r="K9" i="1" s="1"/>
  <c r="I8" i="1"/>
  <c r="J8" i="1" s="1"/>
  <c r="K8" i="1" s="1"/>
  <c r="I18" i="1"/>
  <c r="J18" i="1" s="1"/>
  <c r="I10" i="1"/>
  <c r="J10" i="1" s="1"/>
  <c r="K10" i="1" s="1"/>
  <c r="I16" i="1"/>
  <c r="K18" i="1" l="1"/>
  <c r="J15" i="1"/>
  <c r="K14" i="1" s="1"/>
  <c r="J13" i="1"/>
  <c r="J16" i="1"/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admin456</author>
  </authors>
  <commentList>
    <comment ref="I1" authorId="0" shapeId="0" xr:uid="{F5BA8E8A-1AA2-4222-92EA-19A0EAD5DF52}">
      <text>
        <r>
          <rPr>
            <b/>
            <sz val="9"/>
            <rFont val="Tahoma"/>
            <family val="2"/>
          </rPr>
          <t>admin456: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<sst xmlns="http://schemas.openxmlformats.org/spreadsheetml/2006/main" count="99" uniqueCount="71">
  <si>
    <t>Sr. No.</t>
  </si>
  <si>
    <t>First Applicant</t>
  </si>
  <si>
    <t>New Flat No.</t>
  </si>
  <si>
    <t>New Wing</t>
  </si>
  <si>
    <t>New Floor</t>
  </si>
  <si>
    <t>Carpet Area as per OC</t>
  </si>
  <si>
    <t>Additional OTLA Area</t>
  </si>
  <si>
    <t>Old Carpet Total Area</t>
  </si>
  <si>
    <t>45% on Carpet Area</t>
  </si>
  <si>
    <t>Carpet Area + 45% Area Provided</t>
  </si>
  <si>
    <t>Additional Area Purchase</t>
  </si>
  <si>
    <t>Final RERA Area</t>
  </si>
  <si>
    <t>Final RERA Area in sqmt</t>
  </si>
  <si>
    <t>A</t>
  </si>
  <si>
    <t>1ST</t>
  </si>
  <si>
    <t>MRS. MEENAKSHI C. SHAH</t>
  </si>
  <si>
    <t>C/102</t>
  </si>
  <si>
    <t>C</t>
  </si>
  <si>
    <t>D</t>
  </si>
  <si>
    <t>6TH</t>
  </si>
  <si>
    <t>B</t>
  </si>
  <si>
    <t>5TH</t>
  </si>
  <si>
    <t>2ND</t>
  </si>
  <si>
    <t>C/702</t>
  </si>
  <si>
    <t>7TH</t>
  </si>
  <si>
    <t>MR. VITHAL D. PATEL</t>
  </si>
  <si>
    <t>D/701</t>
  </si>
  <si>
    <t>MR. PANDURANG B. GORE</t>
  </si>
  <si>
    <t>D/402</t>
  </si>
  <si>
    <t>4TH</t>
  </si>
  <si>
    <t>MRS. SUNITA P. GORE</t>
  </si>
  <si>
    <t>3RD</t>
  </si>
  <si>
    <t xml:space="preserve">MR. RAJENDRA V. PANDE </t>
  </si>
  <si>
    <t>A/703</t>
  </si>
  <si>
    <t>8TH</t>
  </si>
  <si>
    <t>Mr. MAHESH T. THAKKAR</t>
  </si>
  <si>
    <t>C/301</t>
  </si>
  <si>
    <t>MRS. MONGI BEN POKAR</t>
  </si>
  <si>
    <t>C/303</t>
  </si>
  <si>
    <t>10TH</t>
  </si>
  <si>
    <t>MRS. SUSHILA D. OZA</t>
  </si>
  <si>
    <t>C/101</t>
  </si>
  <si>
    <t>9TH</t>
  </si>
  <si>
    <t>MR. KALPESH D PATEL</t>
  </si>
  <si>
    <t>B/602</t>
  </si>
  <si>
    <t>MRS. LATA N. PATEL</t>
  </si>
  <si>
    <t>B/502</t>
  </si>
  <si>
    <t>MR. NARENDRA N. PATEL</t>
  </si>
  <si>
    <t>MR. BHARAT HARILAL THAKKAR</t>
  </si>
  <si>
    <t>MRS. DAKSHABEN B. THAKKAR</t>
  </si>
  <si>
    <t>D/702</t>
  </si>
  <si>
    <t>MR. TULSIDAS K. PATEL</t>
  </si>
  <si>
    <t>D/902</t>
  </si>
  <si>
    <t>MR. KHIMJI MULJI PATEL</t>
  </si>
  <si>
    <t xml:space="preserve">MRS. VIJAYA H. SENGHANI </t>
  </si>
  <si>
    <t>MR. HARILAL K. SENGHANI</t>
  </si>
  <si>
    <t>D/802</t>
  </si>
  <si>
    <t>D/1002</t>
  </si>
  <si>
    <t>MR.HARILAL K. SENGHANI</t>
  </si>
  <si>
    <t>C/204</t>
  </si>
  <si>
    <t>Grand Total</t>
  </si>
  <si>
    <t>Final Flat Area (MOFA)</t>
  </si>
  <si>
    <t>15 Agreements</t>
  </si>
  <si>
    <t xml:space="preserve">Agreement Tracker </t>
  </si>
  <si>
    <t>Less: Agreements done</t>
  </si>
  <si>
    <t>Balance Agreement Left</t>
  </si>
  <si>
    <t>Balance Agreement Left - Detailed Note</t>
  </si>
  <si>
    <t>NOS.</t>
  </si>
  <si>
    <t>MR. DINKERLAL R. OZA</t>
  </si>
  <si>
    <t>Total</t>
  </si>
  <si>
    <t>Total (66 Members minus 2 merged)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</si>
</sst>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b/>
      <sz val="13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6" fillId="0" borderId="6" xfId="0" applyFont="1" applyBorder="1"/>
    <xf numFmtId="0" fontId="8" fillId="0" borderId="7" xfId="0" applyFont="1" applyBorder="1" applyAlignment="1">
      <alignment wrapText="1"/>
    </xf>
    <xf numFmtId="0" fontId="9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9" fillId="0" borderId="6" xfId="0" applyFont="1" applyBorder="1"/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9" fontId="1" fillId="5" borderId="2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FC43-BDAF-4843-8147-0449DEF799D6}">
  <sheetPr>
    <pageSetUpPr fitToPage="1"/>
  </sheetPr>
  <dimension ref="A1:N23"/>
  <sheetViews>
    <sheetView tabSelected="1" zoomScale="80" workbookViewId="0">
      <selection activeCell="A23" sqref="A23"/>
    </sheetView>
  </sheetViews>
  <sheetFormatPr defaultRowHeight="14.4" x14ac:dyDescent="0.3"/>
  <cols>
    <col min="1" max="1" width="11" customWidth="1"/>
    <col min="2" max="2" width="41.21875" bestFit="1" customWidth="1"/>
    <col min="3" max="3" width="9.88671875" bestFit="1" customWidth="1"/>
    <col min="4" max="7" width="13.6640625" customWidth="1"/>
    <col min="8" max="8" width="10.88671875" customWidth="1"/>
    <col min="9" max="9" width="13.6640625" customWidth="1"/>
    <col min="10" max="12" width="13.6640625" style="42" customWidth="1"/>
    <col min="13" max="13" width="10.88671875" customWidth="1"/>
    <col min="14" max="14" width="11.88671875" customWidth="1"/>
  </cols>
  <sheetData>
    <row r="1" spans="1:14" ht="70.2" thickBot="1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6" t="s">
        <v>8</v>
      </c>
      <c r="J1" s="45" t="s">
        <v>9</v>
      </c>
      <c r="K1" s="45" t="s">
        <v>10</v>
      </c>
      <c r="L1" s="45" t="s">
        <v>61</v>
      </c>
      <c r="M1" s="45" t="s">
        <v>11</v>
      </c>
      <c r="N1" s="45" t="s">
        <v>12</v>
      </c>
    </row>
    <row r="2" spans="1:14" ht="17.399999999999999" x14ac:dyDescent="0.3">
      <c r="A2" s="1">
        <v>1</v>
      </c>
      <c r="B2" s="11" t="s">
        <v>15</v>
      </c>
      <c r="C2" s="1" t="s">
        <v>16</v>
      </c>
      <c r="D2" s="2" t="s">
        <v>17</v>
      </c>
      <c r="E2" s="2" t="s">
        <v>14</v>
      </c>
      <c r="F2" s="3">
        <v>264</v>
      </c>
      <c r="G2" s="1">
        <v>23</v>
      </c>
      <c r="H2" s="3">
        <f>SUM(F2:G2)</f>
        <v>287</v>
      </c>
      <c r="I2" s="3">
        <f>ROUNDDOWN(H2*45%,0)</f>
        <v>129</v>
      </c>
      <c r="J2" s="35">
        <v>417</v>
      </c>
      <c r="K2" s="4">
        <f t="shared" ref="K2:K7" si="0">L2-J2</f>
        <v>-4.1000000000000227</v>
      </c>
      <c r="L2" s="38">
        <f>414.31-414.31+412.9</f>
        <v>412.9</v>
      </c>
      <c r="M2" s="4">
        <v>429.16</v>
      </c>
      <c r="N2" s="4">
        <f t="shared" ref="N2:N10" si="1">M2/10.764</f>
        <v>39.86993682645857</v>
      </c>
    </row>
    <row r="3" spans="1:14" ht="17.399999999999999" x14ac:dyDescent="0.3">
      <c r="A3" s="1">
        <f>A2+1</f>
        <v>2</v>
      </c>
      <c r="B3" s="11" t="s">
        <v>15</v>
      </c>
      <c r="C3" s="1" t="s">
        <v>23</v>
      </c>
      <c r="D3" s="2" t="s">
        <v>17</v>
      </c>
      <c r="E3" s="2" t="s">
        <v>24</v>
      </c>
      <c r="F3" s="3">
        <v>428</v>
      </c>
      <c r="G3" s="1">
        <v>0</v>
      </c>
      <c r="H3" s="3">
        <f t="shared" ref="H3:H6" si="2">SUM(F3:G3)</f>
        <v>428</v>
      </c>
      <c r="I3" s="3">
        <f t="shared" ref="I3:I6" si="3">ROUNDDOWN(H3*45%,0)</f>
        <v>192</v>
      </c>
      <c r="J3" s="35">
        <v>620</v>
      </c>
      <c r="K3" s="4">
        <f t="shared" si="0"/>
        <v>4.1000000000000227</v>
      </c>
      <c r="L3" s="38">
        <v>624.1</v>
      </c>
      <c r="M3" s="4">
        <v>649.28</v>
      </c>
      <c r="N3" s="4">
        <f t="shared" si="1"/>
        <v>60.319583797844672</v>
      </c>
    </row>
    <row r="4" spans="1:14" ht="17.399999999999999" x14ac:dyDescent="0.3">
      <c r="A4" s="1">
        <f t="shared" ref="A4:A21" si="4">A3+1</f>
        <v>3</v>
      </c>
      <c r="B4" s="11" t="s">
        <v>25</v>
      </c>
      <c r="C4" s="1" t="s">
        <v>26</v>
      </c>
      <c r="D4" s="2" t="s">
        <v>18</v>
      </c>
      <c r="E4" s="2" t="s">
        <v>24</v>
      </c>
      <c r="F4" s="3">
        <v>428</v>
      </c>
      <c r="G4" s="1">
        <v>0</v>
      </c>
      <c r="H4" s="3">
        <f t="shared" si="2"/>
        <v>428</v>
      </c>
      <c r="I4" s="3">
        <f t="shared" si="3"/>
        <v>192</v>
      </c>
      <c r="J4" s="35">
        <f>ROUNDDOWN((SUM(H4:I4)),0)</f>
        <v>620</v>
      </c>
      <c r="K4" s="4">
        <f t="shared" si="0"/>
        <v>379.33000000000004</v>
      </c>
      <c r="L4" s="38">
        <v>999.33</v>
      </c>
      <c r="M4" s="4">
        <v>1041.6300000000001</v>
      </c>
      <c r="N4" s="4">
        <f t="shared" si="1"/>
        <v>96.769788182831675</v>
      </c>
    </row>
    <row r="5" spans="1:14" ht="17.399999999999999" x14ac:dyDescent="0.3">
      <c r="A5" s="15">
        <f t="shared" si="4"/>
        <v>4</v>
      </c>
      <c r="B5" s="11" t="s">
        <v>27</v>
      </c>
      <c r="C5" s="15" t="s">
        <v>28</v>
      </c>
      <c r="D5" s="19" t="s">
        <v>18</v>
      </c>
      <c r="E5" s="19" t="s">
        <v>29</v>
      </c>
      <c r="F5" s="3">
        <v>428</v>
      </c>
      <c r="G5" s="1">
        <v>0</v>
      </c>
      <c r="H5" s="3">
        <f t="shared" si="2"/>
        <v>428</v>
      </c>
      <c r="I5" s="3">
        <f t="shared" si="3"/>
        <v>192</v>
      </c>
      <c r="J5" s="35">
        <f>H5+I5+311.5</f>
        <v>931.5</v>
      </c>
      <c r="K5" s="21">
        <f>L5-J5-J6</f>
        <v>-135.06999999999994</v>
      </c>
      <c r="L5" s="39">
        <v>1416.43</v>
      </c>
      <c r="M5" s="21">
        <v>1481.77</v>
      </c>
      <c r="N5" s="21">
        <f t="shared" si="1"/>
        <v>137.65979189892235</v>
      </c>
    </row>
    <row r="6" spans="1:14" ht="17.399999999999999" x14ac:dyDescent="0.3">
      <c r="A6" s="16"/>
      <c r="B6" s="11" t="s">
        <v>30</v>
      </c>
      <c r="C6" s="16"/>
      <c r="D6" s="20"/>
      <c r="E6" s="20"/>
      <c r="F6" s="3">
        <v>428</v>
      </c>
      <c r="G6" s="1">
        <v>0</v>
      </c>
      <c r="H6" s="3">
        <f t="shared" si="2"/>
        <v>428</v>
      </c>
      <c r="I6" s="3">
        <f t="shared" si="3"/>
        <v>192</v>
      </c>
      <c r="J6" s="35">
        <f>H6+I6</f>
        <v>620</v>
      </c>
      <c r="K6" s="22"/>
      <c r="L6" s="40"/>
      <c r="M6" s="22"/>
      <c r="N6" s="22"/>
    </row>
    <row r="7" spans="1:14" ht="17.399999999999999" x14ac:dyDescent="0.3">
      <c r="A7" s="1">
        <f>A5+1</f>
        <v>5</v>
      </c>
      <c r="B7" s="11" t="s">
        <v>32</v>
      </c>
      <c r="C7" s="1" t="s">
        <v>33</v>
      </c>
      <c r="D7" s="2" t="s">
        <v>13</v>
      </c>
      <c r="E7" s="2" t="s">
        <v>24</v>
      </c>
      <c r="F7" s="3">
        <v>428</v>
      </c>
      <c r="G7" s="1">
        <v>0</v>
      </c>
      <c r="H7" s="3">
        <f t="shared" ref="H7:H9" si="5">SUM(F7:G7)</f>
        <v>428</v>
      </c>
      <c r="I7" s="3">
        <f t="shared" ref="I7:I9" si="6">ROUNDDOWN(H7*45%,0)</f>
        <v>192</v>
      </c>
      <c r="J7" s="35">
        <f>ROUNDDOWN((SUM(H7:I7)),0)</f>
        <v>620</v>
      </c>
      <c r="K7" s="4">
        <f t="shared" si="0"/>
        <v>40.690000000000055</v>
      </c>
      <c r="L7" s="38">
        <v>660.69</v>
      </c>
      <c r="M7" s="4">
        <v>681.9</v>
      </c>
      <c r="N7" s="4">
        <f t="shared" si="1"/>
        <v>63.350055741360094</v>
      </c>
    </row>
    <row r="8" spans="1:14" ht="17.399999999999999" x14ac:dyDescent="0.3">
      <c r="A8" s="1">
        <f t="shared" si="4"/>
        <v>6</v>
      </c>
      <c r="B8" s="11" t="s">
        <v>35</v>
      </c>
      <c r="C8" s="1" t="s">
        <v>36</v>
      </c>
      <c r="D8" s="2" t="s">
        <v>17</v>
      </c>
      <c r="E8" s="2" t="s">
        <v>31</v>
      </c>
      <c r="F8" s="3">
        <v>374</v>
      </c>
      <c r="G8" s="1">
        <v>23</v>
      </c>
      <c r="H8" s="3">
        <f t="shared" si="5"/>
        <v>397</v>
      </c>
      <c r="I8" s="3">
        <f t="shared" si="6"/>
        <v>178</v>
      </c>
      <c r="J8" s="35">
        <f>ROUNDDOWN((SUM(H8:I8)),0)+1</f>
        <v>576</v>
      </c>
      <c r="K8" s="4">
        <f t="shared" ref="K8:K9" si="7">L8-J8</f>
        <v>48.100000000000023</v>
      </c>
      <c r="L8" s="38">
        <v>624.1</v>
      </c>
      <c r="M8" s="4">
        <v>649.28</v>
      </c>
      <c r="N8" s="4">
        <f t="shared" si="1"/>
        <v>60.319583797844672</v>
      </c>
    </row>
    <row r="9" spans="1:14" ht="17.399999999999999" x14ac:dyDescent="0.3">
      <c r="A9" s="1">
        <f t="shared" si="4"/>
        <v>7</v>
      </c>
      <c r="B9" s="11" t="s">
        <v>37</v>
      </c>
      <c r="C9" s="1" t="s">
        <v>38</v>
      </c>
      <c r="D9" s="2" t="s">
        <v>17</v>
      </c>
      <c r="E9" s="2" t="s">
        <v>31</v>
      </c>
      <c r="F9" s="3">
        <v>204</v>
      </c>
      <c r="G9" s="1">
        <v>0</v>
      </c>
      <c r="H9" s="3">
        <f t="shared" si="5"/>
        <v>204</v>
      </c>
      <c r="I9" s="3">
        <f t="shared" si="6"/>
        <v>91</v>
      </c>
      <c r="J9" s="35">
        <f t="shared" ref="J9" si="8">ROUNDDOWN((SUM(H9:I9)),0)</f>
        <v>295</v>
      </c>
      <c r="K9" s="4">
        <f t="shared" si="7"/>
        <v>385.61</v>
      </c>
      <c r="L9" s="38">
        <v>680.61</v>
      </c>
      <c r="M9" s="4">
        <v>707.95</v>
      </c>
      <c r="N9" s="4">
        <f t="shared" si="1"/>
        <v>65.770159791898934</v>
      </c>
    </row>
    <row r="10" spans="1:14" ht="17.399999999999999" x14ac:dyDescent="0.3">
      <c r="A10" s="1">
        <f t="shared" si="4"/>
        <v>8</v>
      </c>
      <c r="B10" s="11" t="s">
        <v>40</v>
      </c>
      <c r="C10" s="1" t="s">
        <v>41</v>
      </c>
      <c r="D10" s="2" t="s">
        <v>17</v>
      </c>
      <c r="E10" s="2" t="s">
        <v>14</v>
      </c>
      <c r="F10" s="3">
        <v>391</v>
      </c>
      <c r="G10" s="1">
        <v>23</v>
      </c>
      <c r="H10" s="3">
        <f t="shared" ref="H10" si="9">SUM(F10:G10)</f>
        <v>414</v>
      </c>
      <c r="I10" s="3">
        <f t="shared" ref="I10" si="10">ROUNDDOWN(H10*45%,0)</f>
        <v>186</v>
      </c>
      <c r="J10" s="35">
        <f t="shared" ref="J10" si="11">ROUNDDOWN((SUM(H10:I10)),0)</f>
        <v>600</v>
      </c>
      <c r="K10" s="4">
        <f t="shared" ref="K10" si="12">L10-J10</f>
        <v>24.100000000000023</v>
      </c>
      <c r="L10" s="38">
        <v>624.1</v>
      </c>
      <c r="M10" s="4">
        <v>649.28</v>
      </c>
      <c r="N10" s="4">
        <f t="shared" si="1"/>
        <v>60.319583797844672</v>
      </c>
    </row>
    <row r="11" spans="1:14" ht="17.399999999999999" x14ac:dyDescent="0.3">
      <c r="A11" s="1">
        <f t="shared" si="4"/>
        <v>9</v>
      </c>
      <c r="B11" s="11" t="s">
        <v>43</v>
      </c>
      <c r="C11" s="1" t="s">
        <v>44</v>
      </c>
      <c r="D11" s="2" t="s">
        <v>20</v>
      </c>
      <c r="E11" s="2" t="s">
        <v>19</v>
      </c>
      <c r="F11" s="3">
        <v>652</v>
      </c>
      <c r="G11" s="1">
        <v>10</v>
      </c>
      <c r="H11" s="3">
        <f t="shared" ref="H11" si="13">SUM(F11:G11)</f>
        <v>662</v>
      </c>
      <c r="I11" s="3">
        <f>ROUNDDOWN(H11*45%,0)</f>
        <v>297</v>
      </c>
      <c r="J11" s="35">
        <f>ROUNDDOWN((SUM(H11:I11)),0)+196-0.45</f>
        <v>1154.55</v>
      </c>
      <c r="K11" s="4">
        <f>L11-J11</f>
        <v>0</v>
      </c>
      <c r="L11" s="38">
        <v>1154.55</v>
      </c>
      <c r="M11" s="4">
        <v>1201.1500000000001</v>
      </c>
      <c r="N11" s="4">
        <f>M11/10.764</f>
        <v>111.58955778520998</v>
      </c>
    </row>
    <row r="12" spans="1:14" ht="17.399999999999999" x14ac:dyDescent="0.3">
      <c r="A12" s="15">
        <f t="shared" si="4"/>
        <v>10</v>
      </c>
      <c r="B12" s="11" t="s">
        <v>45</v>
      </c>
      <c r="C12" s="15" t="s">
        <v>46</v>
      </c>
      <c r="D12" s="19" t="s">
        <v>20</v>
      </c>
      <c r="E12" s="19" t="s">
        <v>21</v>
      </c>
      <c r="F12" s="3">
        <v>430</v>
      </c>
      <c r="G12" s="1">
        <v>0</v>
      </c>
      <c r="H12" s="3">
        <f>SUM(F12:G12)</f>
        <v>430</v>
      </c>
      <c r="I12" s="3">
        <f>ROUNDDOWN(H12*45%,0)</f>
        <v>193</v>
      </c>
      <c r="J12" s="35">
        <f>ROUNDDOWN((SUM(H12:I12)),0)</f>
        <v>623</v>
      </c>
      <c r="K12" s="21">
        <f>L12-J12-J13</f>
        <v>-91.450000000000045</v>
      </c>
      <c r="L12" s="39">
        <v>1154.55</v>
      </c>
      <c r="M12" s="21">
        <v>1201.1500000000001</v>
      </c>
      <c r="N12" s="21">
        <f>M12/10.764</f>
        <v>111.58955778520998</v>
      </c>
    </row>
    <row r="13" spans="1:14" ht="17.399999999999999" x14ac:dyDescent="0.3">
      <c r="A13" s="16"/>
      <c r="B13" s="11" t="s">
        <v>47</v>
      </c>
      <c r="C13" s="16"/>
      <c r="D13" s="20"/>
      <c r="E13" s="20"/>
      <c r="F13" s="3">
        <v>430</v>
      </c>
      <c r="G13" s="1">
        <v>0</v>
      </c>
      <c r="H13" s="3">
        <f>SUM(F13:G13)</f>
        <v>430</v>
      </c>
      <c r="I13" s="3">
        <f>ROUNDDOWN(H13*45%,0)</f>
        <v>193</v>
      </c>
      <c r="J13" s="35">
        <f>ROUNDDOWN((SUM(H13:I13)),0)</f>
        <v>623</v>
      </c>
      <c r="K13" s="22"/>
      <c r="L13" s="40"/>
      <c r="M13" s="22"/>
      <c r="N13" s="22"/>
    </row>
    <row r="14" spans="1:14" ht="17.399999999999999" x14ac:dyDescent="0.3">
      <c r="A14" s="15">
        <f>A12+1</f>
        <v>11</v>
      </c>
      <c r="B14" s="11" t="s">
        <v>48</v>
      </c>
      <c r="C14" s="17" t="s">
        <v>50</v>
      </c>
      <c r="D14" s="13" t="s">
        <v>18</v>
      </c>
      <c r="E14" s="13" t="s">
        <v>24</v>
      </c>
      <c r="F14" s="3">
        <v>652</v>
      </c>
      <c r="G14" s="1">
        <v>10</v>
      </c>
      <c r="H14" s="3">
        <f>SUM(F14:G14)</f>
        <v>662</v>
      </c>
      <c r="I14" s="3">
        <f>ROUNDDOWN(H14*45%,0)</f>
        <v>297</v>
      </c>
      <c r="J14" s="35">
        <f>ROUNDDOWN((SUM(H14:I14)),0)</f>
        <v>959</v>
      </c>
      <c r="K14" s="18">
        <f>L14-(J14+J15)</f>
        <v>-50.690000000000055</v>
      </c>
      <c r="L14" s="38">
        <v>1575.31</v>
      </c>
      <c r="M14" s="4">
        <v>1643.88</v>
      </c>
      <c r="N14" s="4">
        <f>M14/10.764</f>
        <v>152.72017837235231</v>
      </c>
    </row>
    <row r="15" spans="1:14" ht="17.399999999999999" x14ac:dyDescent="0.3">
      <c r="A15" s="16"/>
      <c r="B15" s="11" t="s">
        <v>49</v>
      </c>
      <c r="C15" s="17"/>
      <c r="D15" s="13"/>
      <c r="E15" s="13"/>
      <c r="F15" s="3">
        <v>460</v>
      </c>
      <c r="G15" s="1">
        <v>0</v>
      </c>
      <c r="H15" s="3">
        <f>SUM(F15:G15)</f>
        <v>460</v>
      </c>
      <c r="I15" s="3">
        <f>ROUNDDOWN(H15*45%,0)</f>
        <v>207</v>
      </c>
      <c r="J15" s="35">
        <f>ROUNDDOWN((SUM(H15:I15)),0)</f>
        <v>667</v>
      </c>
      <c r="K15" s="18"/>
      <c r="L15" s="38">
        <v>0</v>
      </c>
      <c r="M15" s="4"/>
      <c r="N15" s="4"/>
    </row>
    <row r="16" spans="1:14" ht="17.399999999999999" x14ac:dyDescent="0.3">
      <c r="A16" s="15">
        <f>A14+1</f>
        <v>12</v>
      </c>
      <c r="B16" s="11" t="s">
        <v>51</v>
      </c>
      <c r="C16" s="17" t="s">
        <v>52</v>
      </c>
      <c r="D16" s="13" t="s">
        <v>18</v>
      </c>
      <c r="E16" s="13" t="s">
        <v>39</v>
      </c>
      <c r="F16" s="3">
        <v>460</v>
      </c>
      <c r="G16" s="1">
        <v>0</v>
      </c>
      <c r="H16" s="3">
        <f t="shared" ref="H16:H21" si="14">SUM(F16:G16)</f>
        <v>460</v>
      </c>
      <c r="I16" s="3">
        <f t="shared" ref="I16:I21" si="15">ROUNDDOWN(H16*45%,0)</f>
        <v>207</v>
      </c>
      <c r="J16" s="35">
        <f t="shared" ref="J16:J21" si="16">ROUNDDOWN((SUM(H16:I16)),0)</f>
        <v>667</v>
      </c>
      <c r="K16" s="14">
        <f>L16-(J16+J17)</f>
        <v>-36.690000000000055</v>
      </c>
      <c r="L16" s="38">
        <v>1575.31</v>
      </c>
      <c r="M16" s="4">
        <v>1643.88</v>
      </c>
      <c r="N16" s="4">
        <f t="shared" ref="N16:N21" si="17">M16/10.764</f>
        <v>152.72017837235231</v>
      </c>
    </row>
    <row r="17" spans="1:14" ht="17.399999999999999" x14ac:dyDescent="0.3">
      <c r="A17" s="16"/>
      <c r="B17" s="11" t="s">
        <v>53</v>
      </c>
      <c r="C17" s="17"/>
      <c r="D17" s="13"/>
      <c r="E17" s="13"/>
      <c r="F17" s="3">
        <v>652</v>
      </c>
      <c r="G17" s="1">
        <v>0</v>
      </c>
      <c r="H17" s="3">
        <f t="shared" si="14"/>
        <v>652</v>
      </c>
      <c r="I17" s="3">
        <f t="shared" si="15"/>
        <v>293</v>
      </c>
      <c r="J17" s="35">
        <f t="shared" si="16"/>
        <v>945</v>
      </c>
      <c r="K17" s="14"/>
      <c r="L17" s="38">
        <v>0</v>
      </c>
      <c r="M17" s="4"/>
      <c r="N17" s="4">
        <f t="shared" si="17"/>
        <v>0</v>
      </c>
    </row>
    <row r="18" spans="1:14" ht="17.399999999999999" x14ac:dyDescent="0.3">
      <c r="A18" s="15">
        <f>A16+1</f>
        <v>13</v>
      </c>
      <c r="B18" s="11" t="s">
        <v>54</v>
      </c>
      <c r="C18" s="13" t="s">
        <v>56</v>
      </c>
      <c r="D18" s="13" t="s">
        <v>18</v>
      </c>
      <c r="E18" s="13" t="s">
        <v>42</v>
      </c>
      <c r="F18" s="8">
        <v>460</v>
      </c>
      <c r="G18" s="2">
        <v>0</v>
      </c>
      <c r="H18" s="8">
        <f t="shared" si="14"/>
        <v>460</v>
      </c>
      <c r="I18" s="8">
        <f t="shared" si="15"/>
        <v>207</v>
      </c>
      <c r="J18" s="36">
        <f t="shared" si="16"/>
        <v>667</v>
      </c>
      <c r="K18" s="14">
        <f>L18-(J18+J19)</f>
        <v>-36.690000000000055</v>
      </c>
      <c r="L18" s="38">
        <v>1575.31</v>
      </c>
      <c r="M18" s="4">
        <v>1643.88</v>
      </c>
      <c r="N18" s="4">
        <f t="shared" si="17"/>
        <v>152.72017837235231</v>
      </c>
    </row>
    <row r="19" spans="1:14" ht="17.399999999999999" x14ac:dyDescent="0.3">
      <c r="A19" s="16"/>
      <c r="B19" s="11" t="s">
        <v>55</v>
      </c>
      <c r="C19" s="13"/>
      <c r="D19" s="13"/>
      <c r="E19" s="13"/>
      <c r="F19" s="8">
        <v>652</v>
      </c>
      <c r="G19" s="2">
        <v>0</v>
      </c>
      <c r="H19" s="8">
        <f t="shared" si="14"/>
        <v>652</v>
      </c>
      <c r="I19" s="8">
        <f t="shared" si="15"/>
        <v>293</v>
      </c>
      <c r="J19" s="36">
        <f t="shared" si="16"/>
        <v>945</v>
      </c>
      <c r="K19" s="14"/>
      <c r="L19" s="38">
        <v>0</v>
      </c>
      <c r="M19" s="4"/>
      <c r="N19" s="4">
        <f t="shared" si="17"/>
        <v>0</v>
      </c>
    </row>
    <row r="20" spans="1:14" ht="17.399999999999999" x14ac:dyDescent="0.3">
      <c r="A20" s="1">
        <f>A18+1</f>
        <v>14</v>
      </c>
      <c r="B20" s="12" t="s">
        <v>55</v>
      </c>
      <c r="C20" s="1" t="s">
        <v>57</v>
      </c>
      <c r="D20" s="2" t="s">
        <v>18</v>
      </c>
      <c r="E20" s="2" t="s">
        <v>34</v>
      </c>
      <c r="F20" s="3">
        <v>652</v>
      </c>
      <c r="G20" s="1">
        <v>0</v>
      </c>
      <c r="H20" s="3">
        <f t="shared" si="14"/>
        <v>652</v>
      </c>
      <c r="I20" s="3">
        <f t="shared" si="15"/>
        <v>293</v>
      </c>
      <c r="J20" s="35">
        <f t="shared" si="16"/>
        <v>945</v>
      </c>
      <c r="K20" s="4">
        <f>L20-J20</f>
        <v>120.96000000000004</v>
      </c>
      <c r="L20" s="38">
        <v>1065.96</v>
      </c>
      <c r="M20" s="4">
        <v>1104.92</v>
      </c>
      <c r="N20" s="4">
        <f t="shared" si="17"/>
        <v>102.64957264957266</v>
      </c>
    </row>
    <row r="21" spans="1:14" ht="17.399999999999999" x14ac:dyDescent="0.3">
      <c r="A21" s="1">
        <f t="shared" si="4"/>
        <v>15</v>
      </c>
      <c r="B21" s="11" t="s">
        <v>58</v>
      </c>
      <c r="C21" s="1" t="s">
        <v>59</v>
      </c>
      <c r="D21" s="2" t="s">
        <v>17</v>
      </c>
      <c r="E21" s="2" t="s">
        <v>22</v>
      </c>
      <c r="F21" s="3">
        <v>302</v>
      </c>
      <c r="G21" s="1">
        <v>0</v>
      </c>
      <c r="H21" s="3">
        <f t="shared" si="14"/>
        <v>302</v>
      </c>
      <c r="I21" s="3">
        <f t="shared" si="15"/>
        <v>135</v>
      </c>
      <c r="J21" s="35">
        <f t="shared" si="16"/>
        <v>437</v>
      </c>
      <c r="K21" s="4">
        <f>L21-J21</f>
        <v>243.61</v>
      </c>
      <c r="L21" s="38">
        <v>680.61</v>
      </c>
      <c r="M21" s="4">
        <v>707.95</v>
      </c>
      <c r="N21" s="4">
        <f t="shared" si="17"/>
        <v>65.770159791898934</v>
      </c>
    </row>
    <row r="22" spans="1:14" ht="18" thickBot="1" x14ac:dyDescent="0.35">
      <c r="A22" s="5"/>
      <c r="B22" s="9"/>
      <c r="C22" s="5"/>
      <c r="D22" s="6"/>
      <c r="E22" s="6"/>
      <c r="F22" s="10"/>
      <c r="G22" s="5"/>
      <c r="H22" s="10"/>
      <c r="I22" s="10"/>
      <c r="J22" s="37"/>
      <c r="K22" s="7"/>
      <c r="L22" s="41"/>
      <c r="M22" s="7"/>
      <c r="N22" s="7"/>
    </row>
    <row r="23" spans="1:14" s="42" customFormat="1" ht="26.4" thickBot="1" x14ac:dyDescent="0.35">
      <c r="A23" s="43"/>
      <c r="B23" s="47" t="s">
        <v>60</v>
      </c>
      <c r="C23" s="48" t="s">
        <v>62</v>
      </c>
      <c r="D23" s="49"/>
      <c r="E23" s="49"/>
      <c r="F23" s="50">
        <f>SUM(F2:F22)</f>
        <v>9175</v>
      </c>
      <c r="G23" s="50">
        <f t="shared" ref="G23:N23" si="18">SUM(G2:G22)</f>
        <v>89</v>
      </c>
      <c r="H23" s="50">
        <f t="shared" si="18"/>
        <v>9264</v>
      </c>
      <c r="I23" s="50">
        <f t="shared" si="18"/>
        <v>4159</v>
      </c>
      <c r="J23" s="50">
        <f t="shared" si="18"/>
        <v>13932.05</v>
      </c>
      <c r="K23" s="50">
        <f t="shared" si="18"/>
        <v>891.81000000000006</v>
      </c>
      <c r="L23" s="50">
        <f t="shared" si="18"/>
        <v>14823.86</v>
      </c>
      <c r="M23" s="50">
        <f t="shared" si="18"/>
        <v>15437.060000000003</v>
      </c>
      <c r="N23" s="50">
        <f t="shared" si="18"/>
        <v>1434.1378669639544</v>
      </c>
    </row>
  </sheetData>
  <mergeCells count="31">
    <mergeCell ref="L12:L13"/>
    <mergeCell ref="M12:M13"/>
    <mergeCell ref="N12:N13"/>
    <mergeCell ref="N5:N6"/>
    <mergeCell ref="C5:C6"/>
    <mergeCell ref="D5:D6"/>
    <mergeCell ref="E5:E6"/>
    <mergeCell ref="K5:K6"/>
    <mergeCell ref="L5:L6"/>
    <mergeCell ref="M5:M6"/>
    <mergeCell ref="K16:K17"/>
    <mergeCell ref="C12:C13"/>
    <mergeCell ref="D12:D13"/>
    <mergeCell ref="E12:E13"/>
    <mergeCell ref="K12:K13"/>
    <mergeCell ref="C18:C19"/>
    <mergeCell ref="D18:D19"/>
    <mergeCell ref="E18:E19"/>
    <mergeCell ref="K18:K19"/>
    <mergeCell ref="A5:A6"/>
    <mergeCell ref="A12:A13"/>
    <mergeCell ref="A14:A15"/>
    <mergeCell ref="A16:A17"/>
    <mergeCell ref="A18:A19"/>
    <mergeCell ref="C14:C15"/>
    <mergeCell ref="D14:D15"/>
    <mergeCell ref="E14:E15"/>
    <mergeCell ref="K14:K15"/>
    <mergeCell ref="C16:C17"/>
    <mergeCell ref="D16:D17"/>
    <mergeCell ref="E16:E17"/>
  </mergeCells>
  <conditionalFormatting sqref="C14:C23 C1:C5 C7:C12">
    <cfRule type="duplicateValues" dxfId="1" priority="26"/>
    <cfRule type="duplicateValues" dxfId="0" priority="30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96D1-2B92-474D-9E2A-4AB2F9A564DA}">
  <dimension ref="A1:B18"/>
  <sheetViews>
    <sheetView workbookViewId="0">
      <selection activeCell="A6" sqref="A6"/>
    </sheetView>
  </sheetViews>
  <sheetFormatPr defaultRowHeight="14.4" x14ac:dyDescent="0.3"/>
  <cols>
    <col min="1" max="1" width="43.21875" customWidth="1"/>
    <col min="2" max="2" width="12.6640625" customWidth="1"/>
  </cols>
  <sheetData>
    <row r="1" spans="1:2" ht="21" x14ac:dyDescent="0.4">
      <c r="A1" s="23" t="s">
        <v>63</v>
      </c>
      <c r="B1" s="23"/>
    </row>
    <row r="2" spans="1:2" ht="21" x14ac:dyDescent="0.4">
      <c r="A2" s="24" t="s">
        <v>70</v>
      </c>
      <c r="B2" s="24">
        <v>64</v>
      </c>
    </row>
    <row r="3" spans="1:2" ht="21.6" thickBot="1" x14ac:dyDescent="0.45">
      <c r="A3" s="25" t="s">
        <v>64</v>
      </c>
      <c r="B3" s="25">
        <v>49</v>
      </c>
    </row>
    <row r="4" spans="1:2" ht="21.6" thickBot="1" x14ac:dyDescent="0.45">
      <c r="A4" s="26" t="s">
        <v>65</v>
      </c>
      <c r="B4" s="27">
        <f>B2-B3</f>
        <v>15</v>
      </c>
    </row>
    <row r="5" spans="1:2" ht="15" thickBot="1" x14ac:dyDescent="0.35"/>
    <row r="6" spans="1:2" ht="36" x14ac:dyDescent="0.35">
      <c r="A6" s="28" t="s">
        <v>66</v>
      </c>
      <c r="B6" s="29" t="s">
        <v>67</v>
      </c>
    </row>
    <row r="7" spans="1:2" ht="23.4" x14ac:dyDescent="0.45">
      <c r="A7" s="30" t="s">
        <v>51</v>
      </c>
      <c r="B7" s="31">
        <v>4</v>
      </c>
    </row>
    <row r="8" spans="1:2" ht="23.4" x14ac:dyDescent="0.45">
      <c r="A8" s="30" t="s">
        <v>15</v>
      </c>
      <c r="B8" s="32">
        <v>2</v>
      </c>
    </row>
    <row r="9" spans="1:2" ht="23.4" x14ac:dyDescent="0.45">
      <c r="A9" s="30" t="s">
        <v>25</v>
      </c>
      <c r="B9" s="32">
        <v>1</v>
      </c>
    </row>
    <row r="10" spans="1:2" ht="23.4" x14ac:dyDescent="0.45">
      <c r="A10" s="30" t="s">
        <v>32</v>
      </c>
      <c r="B10" s="32">
        <v>1</v>
      </c>
    </row>
    <row r="11" spans="1:2" ht="23.4" x14ac:dyDescent="0.45">
      <c r="A11" s="30" t="s">
        <v>35</v>
      </c>
      <c r="B11" s="32">
        <v>1</v>
      </c>
    </row>
    <row r="12" spans="1:2" ht="23.4" x14ac:dyDescent="0.45">
      <c r="A12" s="30" t="s">
        <v>37</v>
      </c>
      <c r="B12" s="31">
        <v>1</v>
      </c>
    </row>
    <row r="13" spans="1:2" ht="23.4" x14ac:dyDescent="0.45">
      <c r="A13" s="30" t="s">
        <v>68</v>
      </c>
      <c r="B13" s="32">
        <v>1</v>
      </c>
    </row>
    <row r="14" spans="1:2" ht="23.4" x14ac:dyDescent="0.45">
      <c r="A14" s="30" t="s">
        <v>43</v>
      </c>
      <c r="B14" s="32">
        <v>1</v>
      </c>
    </row>
    <row r="15" spans="1:2" ht="23.4" x14ac:dyDescent="0.45">
      <c r="A15" s="30" t="s">
        <v>45</v>
      </c>
      <c r="B15" s="32">
        <v>1</v>
      </c>
    </row>
    <row r="16" spans="1:2" ht="23.4" x14ac:dyDescent="0.45">
      <c r="A16" s="30" t="s">
        <v>27</v>
      </c>
      <c r="B16" s="32">
        <v>1</v>
      </c>
    </row>
    <row r="17" spans="1:2" ht="24" thickBot="1" x14ac:dyDescent="0.5">
      <c r="A17" s="30" t="s">
        <v>48</v>
      </c>
      <c r="B17" s="32">
        <v>1</v>
      </c>
    </row>
    <row r="18" spans="1:2" ht="24" thickBot="1" x14ac:dyDescent="0.5">
      <c r="A18" s="33" t="s">
        <v>69</v>
      </c>
      <c r="B18" s="34">
        <f>SUM(B7:B17)</f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Rehab Flats Inventory</vt:lpstr>
      <vt:lpstr>Agreement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 Gandhi</dc:creator>
  <cp:lastModifiedBy>Vipin Gandhi</cp:lastModifiedBy>
  <cp:lastPrinted>2024-09-19T05:59:12Z</cp:lastPrinted>
  <dcterms:created xsi:type="dcterms:W3CDTF">2024-09-19T05:48:45Z</dcterms:created>
  <dcterms:modified xsi:type="dcterms:W3CDTF">2024-09-19T05:59:15Z</dcterms:modified>
</cp:coreProperties>
</file>