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. Shree Ramakrishn Enterprises\11. Project approval documents\SBI bank\"/>
    </mc:Choice>
  </mc:AlternateContent>
  <xr:revisionPtr revIDLastSave="0" documentId="13_ncr:1_{E680A952-067B-4C7E-BD99-645A263A8D3A}" xr6:coauthVersionLast="47" xr6:coauthVersionMax="47" xr10:uidLastSave="{00000000-0000-0000-0000-000000000000}"/>
  <bookViews>
    <workbookView xWindow="-108" yWindow="-108" windowWidth="23256" windowHeight="12456" activeTab="1" xr2:uid="{013208FF-091A-4827-AE2F-48316933B1E4}"/>
  </bookViews>
  <sheets>
    <sheet name="Rehab Flats Inventory" sheetId="1" r:id="rId1"/>
    <sheet name="Existing Members" sheetId="3" r:id="rId2"/>
    <sheet name="Agreement Tracker" sheetId="2" r:id="rId3"/>
  </sheets>
  <definedNames>
    <definedName name="_xlnm._FilterDatabase" localSheetId="0" hidden="1">'Rehab Flats Inventory'!$A$1:$N$21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3" l="1"/>
  <c r="I34" i="3"/>
  <c r="N34" i="3"/>
  <c r="K55" i="3"/>
  <c r="N55" i="3"/>
  <c r="M78" i="3"/>
  <c r="L78" i="3"/>
  <c r="G78" i="3"/>
  <c r="F78" i="3"/>
  <c r="N77" i="3"/>
  <c r="H77" i="3"/>
  <c r="I77" i="3" s="1"/>
  <c r="N76" i="3"/>
  <c r="H76" i="3"/>
  <c r="I76" i="3" s="1"/>
  <c r="J76" i="3" s="1"/>
  <c r="K76" i="3" s="1"/>
  <c r="N75" i="3"/>
  <c r="H75" i="3"/>
  <c r="N74" i="3"/>
  <c r="H74" i="3"/>
  <c r="N73" i="3"/>
  <c r="H73" i="3"/>
  <c r="N72" i="3"/>
  <c r="H72" i="3"/>
  <c r="M70" i="3"/>
  <c r="L70" i="3"/>
  <c r="G70" i="3"/>
  <c r="F70" i="3"/>
  <c r="H69" i="3"/>
  <c r="N68" i="3"/>
  <c r="N70" i="3" s="1"/>
  <c r="H68" i="3"/>
  <c r="I68" i="3" s="1"/>
  <c r="J68" i="3" s="1"/>
  <c r="A68" i="3"/>
  <c r="A69" i="3" s="1"/>
  <c r="M66" i="3"/>
  <c r="L66" i="3"/>
  <c r="G66" i="3"/>
  <c r="F66" i="3"/>
  <c r="H65" i="3"/>
  <c r="N64" i="3"/>
  <c r="N66" i="3" s="1"/>
  <c r="H64" i="3"/>
  <c r="N62" i="3"/>
  <c r="H62" i="3"/>
  <c r="I62" i="3" s="1"/>
  <c r="N61" i="3"/>
  <c r="H61" i="3"/>
  <c r="I61" i="3" s="1"/>
  <c r="J61" i="3" s="1"/>
  <c r="K61" i="3" s="1"/>
  <c r="N60" i="3"/>
  <c r="H60" i="3"/>
  <c r="I60" i="3" s="1"/>
  <c r="N59" i="3"/>
  <c r="H59" i="3"/>
  <c r="N58" i="3"/>
  <c r="H58" i="3"/>
  <c r="I58" i="3" s="1"/>
  <c r="N57" i="3"/>
  <c r="H57" i="3"/>
  <c r="N56" i="3"/>
  <c r="H56" i="3"/>
  <c r="I56" i="3" s="1"/>
  <c r="N54" i="3"/>
  <c r="H54" i="3"/>
  <c r="N53" i="3"/>
  <c r="H53" i="3"/>
  <c r="I53" i="3" s="1"/>
  <c r="J53" i="3" s="1"/>
  <c r="K53" i="3" s="1"/>
  <c r="N52" i="3"/>
  <c r="H52" i="3"/>
  <c r="N51" i="3"/>
  <c r="H51" i="3"/>
  <c r="N50" i="3"/>
  <c r="H50" i="3"/>
  <c r="N49" i="3"/>
  <c r="H49" i="3"/>
  <c r="N48" i="3"/>
  <c r="H48" i="3"/>
  <c r="I48" i="3" s="1"/>
  <c r="J48" i="3" s="1"/>
  <c r="K48" i="3" s="1"/>
  <c r="N47" i="3"/>
  <c r="H47" i="3"/>
  <c r="N46" i="3"/>
  <c r="H46" i="3"/>
  <c r="I46" i="3" s="1"/>
  <c r="J46" i="3" s="1"/>
  <c r="K46" i="3" s="1"/>
  <c r="N45" i="3"/>
  <c r="H45" i="3"/>
  <c r="I45" i="3" s="1"/>
  <c r="N44" i="3"/>
  <c r="H44" i="3"/>
  <c r="N43" i="3"/>
  <c r="H43" i="3"/>
  <c r="N42" i="3"/>
  <c r="H42" i="3"/>
  <c r="I42" i="3" s="1"/>
  <c r="J42" i="3" s="1"/>
  <c r="K42" i="3" s="1"/>
  <c r="N41" i="3"/>
  <c r="H41" i="3"/>
  <c r="N40" i="3"/>
  <c r="H40" i="3"/>
  <c r="N39" i="3"/>
  <c r="H39" i="3"/>
  <c r="I39" i="3" s="1"/>
  <c r="J39" i="3" s="1"/>
  <c r="K39" i="3" s="1"/>
  <c r="N38" i="3"/>
  <c r="H38" i="3"/>
  <c r="N36" i="3"/>
  <c r="J36" i="3"/>
  <c r="K36" i="3" s="1"/>
  <c r="N35" i="3"/>
  <c r="H35" i="3"/>
  <c r="N33" i="3"/>
  <c r="K33" i="3"/>
  <c r="N32" i="3"/>
  <c r="K32" i="3"/>
  <c r="N31" i="3"/>
  <c r="H31" i="3"/>
  <c r="I31" i="3" s="1"/>
  <c r="J31" i="3" s="1"/>
  <c r="K31" i="3" s="1"/>
  <c r="N30" i="3"/>
  <c r="H30" i="3"/>
  <c r="N29" i="3"/>
  <c r="H29" i="3"/>
  <c r="I29" i="3" s="1"/>
  <c r="N28" i="3"/>
  <c r="H28" i="3"/>
  <c r="I28" i="3" s="1"/>
  <c r="J28" i="3" s="1"/>
  <c r="K28" i="3" s="1"/>
  <c r="N27" i="3"/>
  <c r="H27" i="3"/>
  <c r="N26" i="3"/>
  <c r="H26" i="3"/>
  <c r="N25" i="3"/>
  <c r="H25" i="3"/>
  <c r="N24" i="3"/>
  <c r="H24" i="3"/>
  <c r="N23" i="3"/>
  <c r="H23" i="3"/>
  <c r="I23" i="3" s="1"/>
  <c r="J23" i="3" s="1"/>
  <c r="K23" i="3" s="1"/>
  <c r="N22" i="3"/>
  <c r="F22" i="3"/>
  <c r="N21" i="3"/>
  <c r="F21" i="3"/>
  <c r="H21" i="3" s="1"/>
  <c r="N20" i="3"/>
  <c r="H20" i="3"/>
  <c r="I20" i="3" s="1"/>
  <c r="J20" i="3" s="1"/>
  <c r="K20" i="3" s="1"/>
  <c r="N19" i="3"/>
  <c r="H19" i="3"/>
  <c r="N18" i="3"/>
  <c r="H18" i="3"/>
  <c r="I18" i="3" s="1"/>
  <c r="N17" i="3"/>
  <c r="H17" i="3"/>
  <c r="I17" i="3" s="1"/>
  <c r="N16" i="3"/>
  <c r="H16" i="3"/>
  <c r="N15" i="3"/>
  <c r="H15" i="3"/>
  <c r="N14" i="3"/>
  <c r="H14" i="3"/>
  <c r="I14" i="3" s="1"/>
  <c r="N13" i="3"/>
  <c r="K13" i="3"/>
  <c r="H12" i="3"/>
  <c r="I12" i="3" s="1"/>
  <c r="J12" i="3" s="1"/>
  <c r="N11" i="3"/>
  <c r="H11" i="3"/>
  <c r="N10" i="3"/>
  <c r="H10" i="3"/>
  <c r="N9" i="3"/>
  <c r="H9" i="3"/>
  <c r="N8" i="3"/>
  <c r="K8" i="3"/>
  <c r="H8" i="3"/>
  <c r="I8" i="3" s="1"/>
  <c r="N7" i="3"/>
  <c r="H7" i="3"/>
  <c r="N6" i="3"/>
  <c r="H6" i="3"/>
  <c r="I6" i="3" s="1"/>
  <c r="N5" i="3"/>
  <c r="J5" i="3"/>
  <c r="K5" i="3" s="1"/>
  <c r="I5" i="3"/>
  <c r="H5" i="3"/>
  <c r="G5" i="3"/>
  <c r="F5" i="3"/>
  <c r="N4" i="3"/>
  <c r="J4" i="3"/>
  <c r="K4" i="3" s="1"/>
  <c r="I4" i="3"/>
  <c r="H4" i="3"/>
  <c r="G4" i="3"/>
  <c r="F4" i="3"/>
  <c r="N3" i="3"/>
  <c r="L3" i="3"/>
  <c r="K3" i="3" s="1"/>
  <c r="H3" i="3"/>
  <c r="I3" i="3" s="1"/>
  <c r="N2" i="3"/>
  <c r="H2" i="3"/>
  <c r="B18" i="2"/>
  <c r="B4" i="2"/>
  <c r="K12" i="1"/>
  <c r="K23" i="1" s="1"/>
  <c r="G23" i="1"/>
  <c r="H23" i="1"/>
  <c r="I23" i="1"/>
  <c r="J23" i="1"/>
  <c r="L23" i="1"/>
  <c r="M23" i="1"/>
  <c r="N23" i="1"/>
  <c r="F23" i="1"/>
  <c r="A20" i="1"/>
  <c r="A18" i="1"/>
  <c r="A16" i="1"/>
  <c r="A14" i="1"/>
  <c r="A7" i="1"/>
  <c r="A4" i="1"/>
  <c r="A5" i="1"/>
  <c r="A8" i="1"/>
  <c r="A9" i="1" s="1"/>
  <c r="A10" i="1" s="1"/>
  <c r="A11" i="1" s="1"/>
  <c r="A12" i="1" s="1"/>
  <c r="A3" i="1"/>
  <c r="M80" i="3" l="1"/>
  <c r="L80" i="3"/>
  <c r="F80" i="3"/>
  <c r="H70" i="3"/>
  <c r="I69" i="3"/>
  <c r="J69" i="3" s="1"/>
  <c r="J70" i="3" s="1"/>
  <c r="I57" i="3"/>
  <c r="J57" i="3" s="1"/>
  <c r="K57" i="3" s="1"/>
  <c r="I16" i="3"/>
  <c r="J16" i="3" s="1"/>
  <c r="K16" i="3" s="1"/>
  <c r="G80" i="3"/>
  <c r="I44" i="3"/>
  <c r="J44" i="3" s="1"/>
  <c r="K44" i="3" s="1"/>
  <c r="N78" i="3"/>
  <c r="N80" i="3" s="1"/>
  <c r="I59" i="3"/>
  <c r="J59" i="3" s="1"/>
  <c r="K59" i="3" s="1"/>
  <c r="H66" i="3"/>
  <c r="H78" i="3"/>
  <c r="I64" i="3"/>
  <c r="J64" i="3" s="1"/>
  <c r="I2" i="3"/>
  <c r="J2" i="3" s="1"/>
  <c r="J14" i="3"/>
  <c r="K14" i="3" s="1"/>
  <c r="K68" i="3"/>
  <c r="K70" i="3" s="1"/>
  <c r="I41" i="3"/>
  <c r="J41" i="3"/>
  <c r="K41" i="3" s="1"/>
  <c r="I21" i="3"/>
  <c r="J21" i="3" s="1"/>
  <c r="K21" i="3" s="1"/>
  <c r="I7" i="3"/>
  <c r="J7" i="3" s="1"/>
  <c r="K7" i="3" s="1"/>
  <c r="I30" i="3"/>
  <c r="J30" i="3" s="1"/>
  <c r="K30" i="3" s="1"/>
  <c r="I9" i="3"/>
  <c r="J9" i="3" s="1"/>
  <c r="K9" i="3" s="1"/>
  <c r="I25" i="3"/>
  <c r="J25" i="3" s="1"/>
  <c r="K25" i="3" s="1"/>
  <c r="I15" i="3"/>
  <c r="J15" i="3" s="1"/>
  <c r="K15" i="3" s="1"/>
  <c r="J77" i="3"/>
  <c r="K77" i="3" s="1"/>
  <c r="I11" i="3"/>
  <c r="J11" i="3" s="1"/>
  <c r="K11" i="3" s="1"/>
  <c r="I35" i="3"/>
  <c r="J35" i="3" s="1"/>
  <c r="K35" i="3" s="1"/>
  <c r="I40" i="3"/>
  <c r="J40" i="3" s="1"/>
  <c r="K40" i="3" s="1"/>
  <c r="J45" i="3"/>
  <c r="K45" i="3" s="1"/>
  <c r="I54" i="3"/>
  <c r="J54" i="3" s="1"/>
  <c r="K54" i="3" s="1"/>
  <c r="J56" i="3"/>
  <c r="K56" i="3" s="1"/>
  <c r="J58" i="3"/>
  <c r="K58" i="3" s="1"/>
  <c r="J60" i="3"/>
  <c r="K60" i="3" s="1"/>
  <c r="J62" i="3"/>
  <c r="K62" i="3" s="1"/>
  <c r="J6" i="3"/>
  <c r="K6" i="3" s="1"/>
  <c r="I24" i="3"/>
  <c r="J24" i="3" s="1"/>
  <c r="K24" i="3" s="1"/>
  <c r="J29" i="3"/>
  <c r="K29" i="3" s="1"/>
  <c r="I47" i="3"/>
  <c r="J47" i="3" s="1"/>
  <c r="K47" i="3" s="1"/>
  <c r="I49" i="3"/>
  <c r="J49" i="3" s="1"/>
  <c r="K49" i="3" s="1"/>
  <c r="I65" i="3"/>
  <c r="J65" i="3" s="1"/>
  <c r="A72" i="3"/>
  <c r="A73" i="3" s="1"/>
  <c r="A74" i="3" s="1"/>
  <c r="A75" i="3" s="1"/>
  <c r="A76" i="3" s="1"/>
  <c r="A77" i="3" s="1"/>
  <c r="I75" i="3"/>
  <c r="J75" i="3" s="1"/>
  <c r="I27" i="3"/>
  <c r="J27" i="3" s="1"/>
  <c r="K27" i="3" s="1"/>
  <c r="I38" i="3"/>
  <c r="J38" i="3" s="1"/>
  <c r="K38" i="3" s="1"/>
  <c r="I52" i="3"/>
  <c r="J52" i="3" s="1"/>
  <c r="K52" i="3" s="1"/>
  <c r="I73" i="3"/>
  <c r="J73" i="3" s="1"/>
  <c r="I10" i="3"/>
  <c r="J10" i="3" s="1"/>
  <c r="K10" i="3" s="1"/>
  <c r="I26" i="3"/>
  <c r="J26" i="3" s="1"/>
  <c r="K26" i="3" s="1"/>
  <c r="I51" i="3"/>
  <c r="J51" i="3" s="1"/>
  <c r="K51" i="3" s="1"/>
  <c r="I74" i="3"/>
  <c r="J74" i="3" s="1"/>
  <c r="I43" i="3"/>
  <c r="J43" i="3" s="1"/>
  <c r="K43" i="3" s="1"/>
  <c r="H22" i="3"/>
  <c r="I19" i="3"/>
  <c r="J19" i="3" s="1"/>
  <c r="K19" i="3" s="1"/>
  <c r="J17" i="3"/>
  <c r="K17" i="3" s="1"/>
  <c r="I72" i="3"/>
  <c r="J72" i="3" s="1"/>
  <c r="I50" i="3"/>
  <c r="J50" i="3" s="1"/>
  <c r="K50" i="3" s="1"/>
  <c r="A21" i="1"/>
  <c r="K2" i="3" l="1"/>
  <c r="J66" i="3"/>
  <c r="K64" i="3" s="1"/>
  <c r="K66" i="3" s="1"/>
  <c r="H80" i="3"/>
  <c r="I70" i="3"/>
  <c r="I66" i="3"/>
  <c r="J78" i="3"/>
  <c r="K72" i="3"/>
  <c r="I78" i="3"/>
  <c r="K74" i="3"/>
  <c r="I22" i="3"/>
  <c r="J22" i="3" s="1"/>
  <c r="N21" i="1"/>
  <c r="H21" i="1"/>
  <c r="I21" i="1" s="1"/>
  <c r="J21" i="1" s="1"/>
  <c r="K21" i="1" s="1"/>
  <c r="N20" i="1"/>
  <c r="H20" i="1"/>
  <c r="N19" i="1"/>
  <c r="H19" i="1"/>
  <c r="N18" i="1"/>
  <c r="H18" i="1"/>
  <c r="N17" i="1"/>
  <c r="H17" i="1"/>
  <c r="N16" i="1"/>
  <c r="H16" i="1"/>
  <c r="H15" i="1"/>
  <c r="N14" i="1"/>
  <c r="H14" i="1"/>
  <c r="I14" i="1" s="1"/>
  <c r="J14" i="1" s="1"/>
  <c r="H13" i="1"/>
  <c r="N12" i="1"/>
  <c r="H12" i="1"/>
  <c r="N11" i="1"/>
  <c r="H11" i="1"/>
  <c r="I11" i="1" s="1"/>
  <c r="J11" i="1" s="1"/>
  <c r="K11" i="1" s="1"/>
  <c r="N10" i="1"/>
  <c r="H10" i="1"/>
  <c r="N9" i="1"/>
  <c r="H9" i="1"/>
  <c r="N8" i="1"/>
  <c r="H8" i="1"/>
  <c r="N7" i="1"/>
  <c r="H7" i="1"/>
  <c r="I7" i="1" s="1"/>
  <c r="J7" i="1" s="1"/>
  <c r="K7" i="1" s="1"/>
  <c r="H6" i="1"/>
  <c r="I6" i="1" s="1"/>
  <c r="J6" i="1" s="1"/>
  <c r="N5" i="1"/>
  <c r="H5" i="1"/>
  <c r="N4" i="1"/>
  <c r="H4" i="1"/>
  <c r="N3" i="1"/>
  <c r="K3" i="1"/>
  <c r="H3" i="1"/>
  <c r="I3" i="1" s="1"/>
  <c r="N2" i="1"/>
  <c r="L2" i="1"/>
  <c r="K2" i="1" s="1"/>
  <c r="H2" i="1"/>
  <c r="I2" i="1" s="1"/>
  <c r="J80" i="3" l="1"/>
  <c r="K22" i="3"/>
  <c r="I80" i="3"/>
  <c r="K78" i="3"/>
  <c r="I15" i="1"/>
  <c r="I12" i="1"/>
  <c r="J12" i="1" s="1"/>
  <c r="I20" i="1"/>
  <c r="J20" i="1" s="1"/>
  <c r="K20" i="1" s="1"/>
  <c r="I4" i="1"/>
  <c r="J4" i="1" s="1"/>
  <c r="K4" i="1" s="1"/>
  <c r="I17" i="1"/>
  <c r="J17" i="1" s="1"/>
  <c r="I13" i="1"/>
  <c r="I5" i="1"/>
  <c r="J5" i="1" s="1"/>
  <c r="K5" i="1" s="1"/>
  <c r="I19" i="1"/>
  <c r="J19" i="1" s="1"/>
  <c r="I9" i="1"/>
  <c r="J9" i="1" s="1"/>
  <c r="K9" i="1" s="1"/>
  <c r="I8" i="1"/>
  <c r="J8" i="1" s="1"/>
  <c r="K8" i="1" s="1"/>
  <c r="I18" i="1"/>
  <c r="J18" i="1" s="1"/>
  <c r="I10" i="1"/>
  <c r="J10" i="1" s="1"/>
  <c r="K10" i="1" s="1"/>
  <c r="I16" i="1"/>
  <c r="K80" i="3" l="1"/>
  <c r="K18" i="1"/>
  <c r="J15" i="1"/>
  <c r="K14" i="1" s="1"/>
  <c r="J13" i="1"/>
  <c r="J16" i="1"/>
  <c r="K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admin456</author>
  </authors>
  <commentList>
    <comment ref="I1" authorId="0" shapeId="0" xr:uid="{F5BA8E8A-1AA2-4222-92EA-19A0EAD5DF52}">
      <text>
        <r>
          <rPr>
            <b/>
            <sz val="9"/>
            <rFont val="Tahoma"/>
            <family val="2"/>
          </rPr>
          <t>admin456: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admin456</author>
    <author>ANUJ</author>
  </authors>
  <commentList>
    <comment ref="I1" authorId="0" shapeId="0" xr:uid="{9D331579-E2F2-4986-ACBD-B20E879264DB}">
      <text>
        <r>
          <rPr>
            <b/>
            <sz val="9"/>
            <rFont val="Tahoma"/>
            <family val="2"/>
          </rPr>
          <t>admin456:</t>
        </r>
        <r>
          <rPr>
            <sz val="9"/>
            <rFont val="Tahoma"/>
            <family val="2"/>
          </rPr>
          <t xml:space="preserve">
</t>
        </r>
      </text>
    </comment>
    <comment ref="B6" authorId="1" shapeId="0" xr:uid="{2FB032FE-047F-4EC5-AE93-BA9E49120076}">
      <text>
        <r>
          <rPr>
            <b/>
            <sz val="9"/>
            <rFont val="Tahoma"/>
            <family val="2"/>
          </rPr>
          <t>ANUJ:</t>
        </r>
        <r>
          <rPr>
            <sz val="9"/>
            <rFont val="Tahoma"/>
            <family val="2"/>
          </rPr>
          <t xml:space="preserve">
50:50 between daddy son shamik</t>
        </r>
      </text>
    </comment>
  </commentList>
</comments>
</file>

<file path=xl/sharedStrings.xml><?xml version="1.0" encoding="utf-8"?>
<sst xmlns="http://schemas.openxmlformats.org/spreadsheetml/2006/main" count="384" uniqueCount="178">
  <si>
    <t>Sr. No.</t>
  </si>
  <si>
    <t>First Applicant</t>
  </si>
  <si>
    <t>New Flat No.</t>
  </si>
  <si>
    <t>New Wing</t>
  </si>
  <si>
    <t>New Floor</t>
  </si>
  <si>
    <t>Carpet Area as per OC</t>
  </si>
  <si>
    <t>Additional OTLA Area</t>
  </si>
  <si>
    <t>Old Carpet Total Area</t>
  </si>
  <si>
    <t>45% on Carpet Area</t>
  </si>
  <si>
    <t>Carpet Area + 45% Area Provided</t>
  </si>
  <si>
    <t>Additional Area Purchase</t>
  </si>
  <si>
    <t>Final RERA Area</t>
  </si>
  <si>
    <t>Final RERA Area in sqmt</t>
  </si>
  <si>
    <t>A</t>
  </si>
  <si>
    <t>1ST</t>
  </si>
  <si>
    <t>MRS. MEENAKSHI C. SHAH</t>
  </si>
  <si>
    <t>C/102</t>
  </si>
  <si>
    <t>C</t>
  </si>
  <si>
    <t>D</t>
  </si>
  <si>
    <t>6TH</t>
  </si>
  <si>
    <t>B</t>
  </si>
  <si>
    <t>5TH</t>
  </si>
  <si>
    <t>2ND</t>
  </si>
  <si>
    <t>C/702</t>
  </si>
  <si>
    <t>7TH</t>
  </si>
  <si>
    <t>MR. VITHAL D. PATEL</t>
  </si>
  <si>
    <t>D/701</t>
  </si>
  <si>
    <t>MR. PANDURANG B. GORE</t>
  </si>
  <si>
    <t>D/402</t>
  </si>
  <si>
    <t>4TH</t>
  </si>
  <si>
    <t>MRS. SUNITA P. GORE</t>
  </si>
  <si>
    <t>3RD</t>
  </si>
  <si>
    <t xml:space="preserve">MR. RAJENDRA V. PANDE </t>
  </si>
  <si>
    <t>A/703</t>
  </si>
  <si>
    <t>8TH</t>
  </si>
  <si>
    <t>Mr. MAHESH T. THAKKAR</t>
  </si>
  <si>
    <t>C/301</t>
  </si>
  <si>
    <t>MRS. MONGI BEN POKAR</t>
  </si>
  <si>
    <t>C/303</t>
  </si>
  <si>
    <t>10TH</t>
  </si>
  <si>
    <t>MRS. SUSHILA D. OZA</t>
  </si>
  <si>
    <t>C/101</t>
  </si>
  <si>
    <t>9TH</t>
  </si>
  <si>
    <t>MR. KALPESH D PATEL</t>
  </si>
  <si>
    <t>B/602</t>
  </si>
  <si>
    <t>MRS. LATA N. PATEL</t>
  </si>
  <si>
    <t>B/502</t>
  </si>
  <si>
    <t>MR. NARENDRA N. PATEL</t>
  </si>
  <si>
    <t>MR. BHARAT HARILAL THAKKAR</t>
  </si>
  <si>
    <t>MRS. DAKSHABEN B. THAKKAR</t>
  </si>
  <si>
    <t>D/702</t>
  </si>
  <si>
    <t>MR. TULSIDAS K. PATEL</t>
  </si>
  <si>
    <t>D/902</t>
  </si>
  <si>
    <t>MR. KHIMJI MULJI PATEL</t>
  </si>
  <si>
    <t xml:space="preserve">MRS. VIJAYA H. SENGHANI </t>
  </si>
  <si>
    <t>MR. HARILAL K. SENGHANI</t>
  </si>
  <si>
    <t>D/802</t>
  </si>
  <si>
    <t>D/1002</t>
  </si>
  <si>
    <t>MR.HARILAL K. SENGHANI</t>
  </si>
  <si>
    <t>C/204</t>
  </si>
  <si>
    <t>Grand Total</t>
  </si>
  <si>
    <t>Final Flat Area (MOFA)</t>
  </si>
  <si>
    <t>15 Agreements</t>
  </si>
  <si>
    <t xml:space="preserve">Agreement Tracker </t>
  </si>
  <si>
    <t>Less: Agreements done</t>
  </si>
  <si>
    <t>Balance Agreement Left</t>
  </si>
  <si>
    <t>Balance Agreement Left - Detailed Note</t>
  </si>
  <si>
    <t>NOS.</t>
  </si>
  <si>
    <t>MR. DINKERLAL R. OZA</t>
  </si>
  <si>
    <t>Total</t>
  </si>
  <si>
    <t>Total (66 Members minus 2 merged)</t>
  </si>
  <si>
    <t>MR.SANTOSH L. SINGH</t>
  </si>
  <si>
    <t>A/101</t>
  </si>
  <si>
    <t>3a</t>
  </si>
  <si>
    <t>MR. GIRISH NANJI PATEL</t>
  </si>
  <si>
    <t>D/601</t>
  </si>
  <si>
    <t>3b</t>
  </si>
  <si>
    <t>MR. KALPESH BHAGAT</t>
  </si>
  <si>
    <t>B/501</t>
  </si>
  <si>
    <t xml:space="preserve">MRS. LALITA P. RACHARLA </t>
  </si>
  <si>
    <t>A/601</t>
  </si>
  <si>
    <t>MR. MEHUL  M. SHAH</t>
  </si>
  <si>
    <t>C/202</t>
  </si>
  <si>
    <t>MR. VINODKUMAR K. ARORA</t>
  </si>
  <si>
    <t>C/503</t>
  </si>
  <si>
    <t>MRS. KALPANA J. DESAI</t>
  </si>
  <si>
    <t>D/301</t>
  </si>
  <si>
    <t>MR. VIJAY D. KOKARE</t>
  </si>
  <si>
    <t>B/302</t>
  </si>
  <si>
    <t>MR.VEDPRAKASH D. DUDEJA/MEHTA</t>
  </si>
  <si>
    <t>A/201</t>
  </si>
  <si>
    <t>MR.MUKUND P. KHETANI</t>
  </si>
  <si>
    <t>A/501</t>
  </si>
  <si>
    <t>MR. ROHIT K. PATEL</t>
  </si>
  <si>
    <t xml:space="preserve">MR. TRIVENI M. GUPTA </t>
  </si>
  <si>
    <t>C/401</t>
  </si>
  <si>
    <t>MR. DURLABHARAM M. BHATT</t>
  </si>
  <si>
    <t>C/404</t>
  </si>
  <si>
    <t>19a</t>
  </si>
  <si>
    <t>MR. HARILAL PATEL</t>
  </si>
  <si>
    <t>A/402</t>
  </si>
  <si>
    <t>19b</t>
  </si>
  <si>
    <t>A/401</t>
  </si>
  <si>
    <t>MR. DAYALAL S. POKAR</t>
  </si>
  <si>
    <t>C/804</t>
  </si>
  <si>
    <t>21a</t>
  </si>
  <si>
    <t>21b</t>
  </si>
  <si>
    <t>MR. NARENDRA R. PATEL</t>
  </si>
  <si>
    <t>C/601</t>
  </si>
  <si>
    <t>MR. BHARAT R. RAMJIANI</t>
  </si>
  <si>
    <t>A/403</t>
  </si>
  <si>
    <t xml:space="preserve">MR. HEMRAJ M. BHANUSHALI </t>
  </si>
  <si>
    <t>D/801</t>
  </si>
  <si>
    <t>MR. JAGDISH L. PATEL</t>
  </si>
  <si>
    <t>C/803</t>
  </si>
  <si>
    <t xml:space="preserve">MR. LALJI K. PATEL </t>
  </si>
  <si>
    <t>B/601</t>
  </si>
  <si>
    <t xml:space="preserve">MR. KARMSHI KANJI PATEL </t>
  </si>
  <si>
    <t>B/401</t>
  </si>
  <si>
    <t>MR. HARSHAD. K. BAGADIA</t>
  </si>
  <si>
    <t>B/1001</t>
  </si>
  <si>
    <t>MRS. PRATHIBHA. H. BAGADIA</t>
  </si>
  <si>
    <t>B/1002</t>
  </si>
  <si>
    <t>MR. LAXMAN P. PATEL</t>
  </si>
  <si>
    <t>MR. NITESH B PATEL</t>
  </si>
  <si>
    <t>C/104</t>
  </si>
  <si>
    <t>32a</t>
  </si>
  <si>
    <t>VELJI GOVER SHAH (HUF)</t>
  </si>
  <si>
    <t>D/401</t>
  </si>
  <si>
    <t>32b</t>
  </si>
  <si>
    <t>MR. DHAVAL BHADRA</t>
  </si>
  <si>
    <t>A/702</t>
  </si>
  <si>
    <t>MR. RAJESH P. PATEL / MRS. URMILA R. PATEL</t>
  </si>
  <si>
    <t>B/702</t>
  </si>
  <si>
    <t>Mr. RAHUL A. SENGHANI</t>
  </si>
  <si>
    <t>B/801</t>
  </si>
  <si>
    <t>MRS. HARSHA I. PATEL</t>
  </si>
  <si>
    <t>B/802</t>
  </si>
  <si>
    <t>MRS. MANIBEN D. PATEL</t>
  </si>
  <si>
    <t>B/701</t>
  </si>
  <si>
    <t xml:space="preserve">DR. RUPAL N PADHIYAR </t>
  </si>
  <si>
    <t>D/502</t>
  </si>
  <si>
    <t>MR. CHHAGAN D. SHENGHANI</t>
  </si>
  <si>
    <t>C/502</t>
  </si>
  <si>
    <t>C/402</t>
  </si>
  <si>
    <t xml:space="preserve">MR. KANTILAL G. KARIA </t>
  </si>
  <si>
    <t>A/502</t>
  </si>
  <si>
    <t xml:space="preserve">MRS. VARHSA T. KOTHARI </t>
  </si>
  <si>
    <t>C/103</t>
  </si>
  <si>
    <t>MR. RAMESH A. RACH</t>
  </si>
  <si>
    <t>A/602</t>
  </si>
  <si>
    <t>MR. M. GANESH SHETTY</t>
  </si>
  <si>
    <t>A/603</t>
  </si>
  <si>
    <t>MR. MANOJ CHANDRAKANT PANCHAL</t>
  </si>
  <si>
    <t>C/501</t>
  </si>
  <si>
    <t>MR. ASHOK K. ARORA</t>
  </si>
  <si>
    <t>MRS. KAMNA A. ARORA</t>
  </si>
  <si>
    <t>D/501</t>
  </si>
  <si>
    <t>C/302</t>
  </si>
  <si>
    <t>3TH</t>
  </si>
  <si>
    <t>49a</t>
  </si>
  <si>
    <t>MR. RAJENDRA M. PATEL</t>
  </si>
  <si>
    <t>B/901</t>
  </si>
  <si>
    <t>49b</t>
  </si>
  <si>
    <t>MR. MEGHJI J RAMJIYANI</t>
  </si>
  <si>
    <t>MRS. SUMAN MAHESHCHANDRA SATLE</t>
  </si>
  <si>
    <t>C/604</t>
  </si>
  <si>
    <t xml:space="preserve">MR. RAJESH R. SATRA </t>
  </si>
  <si>
    <t>C/201</t>
  </si>
  <si>
    <t xml:space="preserve">MR.ULLAL  RAMCHANDRA AMIN </t>
  </si>
  <si>
    <t>C/504</t>
  </si>
  <si>
    <t>MR. KARSHAN K. SENGHANI</t>
  </si>
  <si>
    <t>D/602</t>
  </si>
  <si>
    <t xml:space="preserve">MR. VINOD SHAMJI PATEL </t>
  </si>
  <si>
    <t>C/801</t>
  </si>
  <si>
    <t>MRS. CHHAYA BABAN LANDGE</t>
  </si>
  <si>
    <t>D/1001</t>
  </si>
  <si>
    <t>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</si>
</sst>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1"/>
      <color theme="1"/>
      <name val="Calibri"/>
      <family val="2"/>
    </font>
    <font>
      <b/>
      <sz val="13"/>
      <color theme="1"/>
      <name val="Aptos Narrow"/>
      <family val="2"/>
      <scheme val="minor"/>
    </font>
    <font>
      <b/>
      <sz val="13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" fontId="1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" xfId="0" applyFont="1" applyBorder="1"/>
    <xf numFmtId="0" fontId="6" fillId="0" borderId="6" xfId="0" applyFont="1" applyBorder="1"/>
    <xf numFmtId="0" fontId="8" fillId="0" borderId="7" xfId="0" applyFont="1" applyBorder="1" applyAlignment="1">
      <alignment wrapText="1"/>
    </xf>
    <xf numFmtId="0" fontId="9" fillId="0" borderId="4" xfId="0" applyFont="1" applyBorder="1" applyAlignment="1">
      <alignment horizontal="right" vertical="top"/>
    </xf>
    <xf numFmtId="0" fontId="7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9" fillId="0" borderId="6" xfId="0" applyFont="1" applyBorder="1"/>
    <xf numFmtId="2" fontId="1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9" fontId="1" fillId="5" borderId="2" xfId="0" applyNumberFormat="1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/>
    </xf>
    <xf numFmtId="9" fontId="1" fillId="6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 vertical="center"/>
    </xf>
    <xf numFmtId="0" fontId="0" fillId="0" borderId="0" xfId="0" applyFill="1"/>
    <xf numFmtId="2" fontId="1" fillId="3" borderId="3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FC43-BDAF-4843-8147-0449DEF799D6}">
  <sheetPr>
    <pageSetUpPr fitToPage="1"/>
  </sheetPr>
  <dimension ref="A1:N23"/>
  <sheetViews>
    <sheetView zoomScale="80" workbookViewId="0">
      <selection activeCell="A23" sqref="A23"/>
    </sheetView>
  </sheetViews>
  <sheetFormatPr defaultRowHeight="14.4" x14ac:dyDescent="0.3"/>
  <cols>
    <col min="1" max="1" width="11" customWidth="1"/>
    <col min="2" max="2" width="41.21875" bestFit="1" customWidth="1"/>
    <col min="3" max="3" width="9.88671875" bestFit="1" customWidth="1"/>
    <col min="4" max="7" width="13.6640625" customWidth="1"/>
    <col min="8" max="8" width="10.88671875" customWidth="1"/>
    <col min="9" max="12" width="13.6640625" customWidth="1"/>
    <col min="13" max="13" width="10.88671875" customWidth="1"/>
    <col min="14" max="14" width="11.88671875" customWidth="1"/>
  </cols>
  <sheetData>
    <row r="1" spans="1:14" ht="70.2" thickBot="1" x14ac:dyDescent="0.35">
      <c r="A1" s="33" t="s">
        <v>0</v>
      </c>
      <c r="B1" s="34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6" t="s">
        <v>8</v>
      </c>
      <c r="J1" s="35" t="s">
        <v>9</v>
      </c>
      <c r="K1" s="35" t="s">
        <v>10</v>
      </c>
      <c r="L1" s="35" t="s">
        <v>61</v>
      </c>
      <c r="M1" s="35" t="s">
        <v>11</v>
      </c>
      <c r="N1" s="35" t="s">
        <v>12</v>
      </c>
    </row>
    <row r="2" spans="1:14" ht="17.399999999999999" x14ac:dyDescent="0.3">
      <c r="A2" s="1">
        <v>1</v>
      </c>
      <c r="B2" s="11" t="s">
        <v>15</v>
      </c>
      <c r="C2" s="1" t="s">
        <v>16</v>
      </c>
      <c r="D2" s="2" t="s">
        <v>17</v>
      </c>
      <c r="E2" s="2" t="s">
        <v>14</v>
      </c>
      <c r="F2" s="3">
        <v>264</v>
      </c>
      <c r="G2" s="1">
        <v>23</v>
      </c>
      <c r="H2" s="3">
        <f>SUM(F2:G2)</f>
        <v>287</v>
      </c>
      <c r="I2" s="3">
        <f>ROUNDDOWN(H2*45%,0)</f>
        <v>129</v>
      </c>
      <c r="J2" s="28">
        <v>417</v>
      </c>
      <c r="K2" s="4">
        <f t="shared" ref="K2:K7" si="0">L2-J2</f>
        <v>-4.1000000000000227</v>
      </c>
      <c r="L2" s="31">
        <f>414.31-414.31+412.9</f>
        <v>412.9</v>
      </c>
      <c r="M2" s="4">
        <v>429.16</v>
      </c>
      <c r="N2" s="4">
        <f t="shared" ref="N2:N10" si="1">M2/10.764</f>
        <v>39.86993682645857</v>
      </c>
    </row>
    <row r="3" spans="1:14" ht="17.399999999999999" x14ac:dyDescent="0.3">
      <c r="A3" s="1">
        <f>A2+1</f>
        <v>2</v>
      </c>
      <c r="B3" s="11" t="s">
        <v>15</v>
      </c>
      <c r="C3" s="1" t="s">
        <v>23</v>
      </c>
      <c r="D3" s="2" t="s">
        <v>17</v>
      </c>
      <c r="E3" s="2" t="s">
        <v>24</v>
      </c>
      <c r="F3" s="3">
        <v>428</v>
      </c>
      <c r="G3" s="1">
        <v>0</v>
      </c>
      <c r="H3" s="3">
        <f t="shared" ref="H3:H6" si="2">SUM(F3:G3)</f>
        <v>428</v>
      </c>
      <c r="I3" s="3">
        <f t="shared" ref="I3:I6" si="3">ROUNDDOWN(H3*45%,0)</f>
        <v>192</v>
      </c>
      <c r="J3" s="28">
        <v>620</v>
      </c>
      <c r="K3" s="4">
        <f t="shared" si="0"/>
        <v>4.1000000000000227</v>
      </c>
      <c r="L3" s="31">
        <v>624.1</v>
      </c>
      <c r="M3" s="4">
        <v>649.28</v>
      </c>
      <c r="N3" s="4">
        <f t="shared" si="1"/>
        <v>60.319583797844672</v>
      </c>
    </row>
    <row r="4" spans="1:14" ht="17.399999999999999" x14ac:dyDescent="0.3">
      <c r="A4" s="1">
        <f t="shared" ref="A4:A21" si="4">A3+1</f>
        <v>3</v>
      </c>
      <c r="B4" s="11" t="s">
        <v>25</v>
      </c>
      <c r="C4" s="1" t="s">
        <v>26</v>
      </c>
      <c r="D4" s="2" t="s">
        <v>18</v>
      </c>
      <c r="E4" s="2" t="s">
        <v>24</v>
      </c>
      <c r="F4" s="3">
        <v>428</v>
      </c>
      <c r="G4" s="1">
        <v>0</v>
      </c>
      <c r="H4" s="3">
        <f t="shared" si="2"/>
        <v>428</v>
      </c>
      <c r="I4" s="3">
        <f t="shared" si="3"/>
        <v>192</v>
      </c>
      <c r="J4" s="28">
        <f>ROUNDDOWN((SUM(H4:I4)),0)</f>
        <v>620</v>
      </c>
      <c r="K4" s="4">
        <f t="shared" si="0"/>
        <v>379.33000000000004</v>
      </c>
      <c r="L4" s="31">
        <v>999.33</v>
      </c>
      <c r="M4" s="4">
        <v>1041.6300000000001</v>
      </c>
      <c r="N4" s="4">
        <f t="shared" si="1"/>
        <v>96.769788182831675</v>
      </c>
    </row>
    <row r="5" spans="1:14" ht="17.399999999999999" x14ac:dyDescent="0.3">
      <c r="A5" s="45">
        <f t="shared" si="4"/>
        <v>4</v>
      </c>
      <c r="B5" s="11" t="s">
        <v>27</v>
      </c>
      <c r="C5" s="45" t="s">
        <v>28</v>
      </c>
      <c r="D5" s="47" t="s">
        <v>18</v>
      </c>
      <c r="E5" s="47" t="s">
        <v>29</v>
      </c>
      <c r="F5" s="3">
        <v>428</v>
      </c>
      <c r="G5" s="1">
        <v>0</v>
      </c>
      <c r="H5" s="3">
        <f t="shared" si="2"/>
        <v>428</v>
      </c>
      <c r="I5" s="3">
        <f t="shared" si="3"/>
        <v>192</v>
      </c>
      <c r="J5" s="28">
        <f>H5+I5+311.5</f>
        <v>931.5</v>
      </c>
      <c r="K5" s="43">
        <f>L5-J5-J6</f>
        <v>-135.06999999999994</v>
      </c>
      <c r="L5" s="41">
        <v>1416.43</v>
      </c>
      <c r="M5" s="43">
        <v>1481.77</v>
      </c>
      <c r="N5" s="43">
        <f t="shared" si="1"/>
        <v>137.65979189892235</v>
      </c>
    </row>
    <row r="6" spans="1:14" ht="17.399999999999999" x14ac:dyDescent="0.3">
      <c r="A6" s="46"/>
      <c r="B6" s="11" t="s">
        <v>30</v>
      </c>
      <c r="C6" s="46"/>
      <c r="D6" s="48"/>
      <c r="E6" s="48"/>
      <c r="F6" s="3">
        <v>428</v>
      </c>
      <c r="G6" s="1">
        <v>0</v>
      </c>
      <c r="H6" s="3">
        <f t="shared" si="2"/>
        <v>428</v>
      </c>
      <c r="I6" s="3">
        <f t="shared" si="3"/>
        <v>192</v>
      </c>
      <c r="J6" s="28">
        <f>H6+I6</f>
        <v>620</v>
      </c>
      <c r="K6" s="44"/>
      <c r="L6" s="42"/>
      <c r="M6" s="44"/>
      <c r="N6" s="44"/>
    </row>
    <row r="7" spans="1:14" ht="17.399999999999999" x14ac:dyDescent="0.3">
      <c r="A7" s="1">
        <f>A5+1</f>
        <v>5</v>
      </c>
      <c r="B7" s="11" t="s">
        <v>32</v>
      </c>
      <c r="C7" s="1" t="s">
        <v>33</v>
      </c>
      <c r="D7" s="2" t="s">
        <v>13</v>
      </c>
      <c r="E7" s="2" t="s">
        <v>24</v>
      </c>
      <c r="F7" s="3">
        <v>428</v>
      </c>
      <c r="G7" s="1">
        <v>0</v>
      </c>
      <c r="H7" s="3">
        <f t="shared" ref="H7:H9" si="5">SUM(F7:G7)</f>
        <v>428</v>
      </c>
      <c r="I7" s="3">
        <f t="shared" ref="I7:I9" si="6">ROUNDDOWN(H7*45%,0)</f>
        <v>192</v>
      </c>
      <c r="J7" s="28">
        <f>ROUNDDOWN((SUM(H7:I7)),0)</f>
        <v>620</v>
      </c>
      <c r="K7" s="4">
        <f t="shared" si="0"/>
        <v>40.690000000000055</v>
      </c>
      <c r="L7" s="31">
        <v>660.69</v>
      </c>
      <c r="M7" s="4">
        <v>681.9</v>
      </c>
      <c r="N7" s="4">
        <f t="shared" si="1"/>
        <v>63.350055741360094</v>
      </c>
    </row>
    <row r="8" spans="1:14" ht="17.399999999999999" x14ac:dyDescent="0.3">
      <c r="A8" s="1">
        <f t="shared" si="4"/>
        <v>6</v>
      </c>
      <c r="B8" s="11" t="s">
        <v>35</v>
      </c>
      <c r="C8" s="1" t="s">
        <v>36</v>
      </c>
      <c r="D8" s="2" t="s">
        <v>17</v>
      </c>
      <c r="E8" s="2" t="s">
        <v>31</v>
      </c>
      <c r="F8" s="3">
        <v>374</v>
      </c>
      <c r="G8" s="1">
        <v>23</v>
      </c>
      <c r="H8" s="3">
        <f t="shared" si="5"/>
        <v>397</v>
      </c>
      <c r="I8" s="3">
        <f t="shared" si="6"/>
        <v>178</v>
      </c>
      <c r="J8" s="28">
        <f>ROUNDDOWN((SUM(H8:I8)),0)+1</f>
        <v>576</v>
      </c>
      <c r="K8" s="4">
        <f t="shared" ref="K8:K9" si="7">L8-J8</f>
        <v>48.100000000000023</v>
      </c>
      <c r="L8" s="31">
        <v>624.1</v>
      </c>
      <c r="M8" s="4">
        <v>649.28</v>
      </c>
      <c r="N8" s="4">
        <f t="shared" si="1"/>
        <v>60.319583797844672</v>
      </c>
    </row>
    <row r="9" spans="1:14" ht="17.399999999999999" x14ac:dyDescent="0.3">
      <c r="A9" s="1">
        <f t="shared" si="4"/>
        <v>7</v>
      </c>
      <c r="B9" s="11" t="s">
        <v>37</v>
      </c>
      <c r="C9" s="1" t="s">
        <v>38</v>
      </c>
      <c r="D9" s="2" t="s">
        <v>17</v>
      </c>
      <c r="E9" s="2" t="s">
        <v>31</v>
      </c>
      <c r="F9" s="3">
        <v>204</v>
      </c>
      <c r="G9" s="1">
        <v>0</v>
      </c>
      <c r="H9" s="3">
        <f t="shared" si="5"/>
        <v>204</v>
      </c>
      <c r="I9" s="3">
        <f t="shared" si="6"/>
        <v>91</v>
      </c>
      <c r="J9" s="28">
        <f t="shared" ref="J9" si="8">ROUNDDOWN((SUM(H9:I9)),0)</f>
        <v>295</v>
      </c>
      <c r="K9" s="4">
        <f t="shared" si="7"/>
        <v>385.61</v>
      </c>
      <c r="L9" s="31">
        <v>680.61</v>
      </c>
      <c r="M9" s="4">
        <v>707.95</v>
      </c>
      <c r="N9" s="4">
        <f t="shared" si="1"/>
        <v>65.770159791898934</v>
      </c>
    </row>
    <row r="10" spans="1:14" ht="17.399999999999999" x14ac:dyDescent="0.3">
      <c r="A10" s="1">
        <f t="shared" si="4"/>
        <v>8</v>
      </c>
      <c r="B10" s="11" t="s">
        <v>40</v>
      </c>
      <c r="C10" s="1" t="s">
        <v>41</v>
      </c>
      <c r="D10" s="2" t="s">
        <v>17</v>
      </c>
      <c r="E10" s="2" t="s">
        <v>14</v>
      </c>
      <c r="F10" s="3">
        <v>391</v>
      </c>
      <c r="G10" s="1">
        <v>23</v>
      </c>
      <c r="H10" s="3">
        <f t="shared" ref="H10" si="9">SUM(F10:G10)</f>
        <v>414</v>
      </c>
      <c r="I10" s="3">
        <f t="shared" ref="I10" si="10">ROUNDDOWN(H10*45%,0)</f>
        <v>186</v>
      </c>
      <c r="J10" s="28">
        <f t="shared" ref="J10" si="11">ROUNDDOWN((SUM(H10:I10)),0)</f>
        <v>600</v>
      </c>
      <c r="K10" s="4">
        <f t="shared" ref="K10" si="12">L10-J10</f>
        <v>24.100000000000023</v>
      </c>
      <c r="L10" s="31">
        <v>624.1</v>
      </c>
      <c r="M10" s="4">
        <v>649.28</v>
      </c>
      <c r="N10" s="4">
        <f t="shared" si="1"/>
        <v>60.319583797844672</v>
      </c>
    </row>
    <row r="11" spans="1:14" ht="17.399999999999999" x14ac:dyDescent="0.3">
      <c r="A11" s="1">
        <f t="shared" si="4"/>
        <v>9</v>
      </c>
      <c r="B11" s="11" t="s">
        <v>43</v>
      </c>
      <c r="C11" s="1" t="s">
        <v>44</v>
      </c>
      <c r="D11" s="2" t="s">
        <v>20</v>
      </c>
      <c r="E11" s="2" t="s">
        <v>19</v>
      </c>
      <c r="F11" s="3">
        <v>652</v>
      </c>
      <c r="G11" s="1">
        <v>10</v>
      </c>
      <c r="H11" s="3">
        <f t="shared" ref="H11" si="13">SUM(F11:G11)</f>
        <v>662</v>
      </c>
      <c r="I11" s="3">
        <f>ROUNDDOWN(H11*45%,0)</f>
        <v>297</v>
      </c>
      <c r="J11" s="28">
        <f>ROUNDDOWN((SUM(H11:I11)),0)+196-0.45</f>
        <v>1154.55</v>
      </c>
      <c r="K11" s="4">
        <f>L11-J11</f>
        <v>0</v>
      </c>
      <c r="L11" s="31">
        <v>1154.55</v>
      </c>
      <c r="M11" s="4">
        <v>1201.1500000000001</v>
      </c>
      <c r="N11" s="4">
        <f>M11/10.764</f>
        <v>111.58955778520998</v>
      </c>
    </row>
    <row r="12" spans="1:14" ht="17.399999999999999" x14ac:dyDescent="0.3">
      <c r="A12" s="45">
        <f t="shared" si="4"/>
        <v>10</v>
      </c>
      <c r="B12" s="11" t="s">
        <v>45</v>
      </c>
      <c r="C12" s="45" t="s">
        <v>46</v>
      </c>
      <c r="D12" s="47" t="s">
        <v>20</v>
      </c>
      <c r="E12" s="47" t="s">
        <v>21</v>
      </c>
      <c r="F12" s="3">
        <v>430</v>
      </c>
      <c r="G12" s="1">
        <v>0</v>
      </c>
      <c r="H12" s="3">
        <f>SUM(F12:G12)</f>
        <v>430</v>
      </c>
      <c r="I12" s="3">
        <f>ROUNDDOWN(H12*45%,0)</f>
        <v>193</v>
      </c>
      <c r="J12" s="28">
        <f>ROUNDDOWN((SUM(H12:I12)),0)</f>
        <v>623</v>
      </c>
      <c r="K12" s="43">
        <f>L12-J12-J13</f>
        <v>-91.450000000000045</v>
      </c>
      <c r="L12" s="41">
        <v>1154.55</v>
      </c>
      <c r="M12" s="43">
        <v>1201.1500000000001</v>
      </c>
      <c r="N12" s="43">
        <f>M12/10.764</f>
        <v>111.58955778520998</v>
      </c>
    </row>
    <row r="13" spans="1:14" ht="17.399999999999999" x14ac:dyDescent="0.3">
      <c r="A13" s="46"/>
      <c r="B13" s="11" t="s">
        <v>47</v>
      </c>
      <c r="C13" s="46"/>
      <c r="D13" s="48"/>
      <c r="E13" s="48"/>
      <c r="F13" s="3">
        <v>430</v>
      </c>
      <c r="G13" s="1">
        <v>0</v>
      </c>
      <c r="H13" s="3">
        <f>SUM(F13:G13)</f>
        <v>430</v>
      </c>
      <c r="I13" s="3">
        <f>ROUNDDOWN(H13*45%,0)</f>
        <v>193</v>
      </c>
      <c r="J13" s="28">
        <f>ROUNDDOWN((SUM(H13:I13)),0)</f>
        <v>623</v>
      </c>
      <c r="K13" s="44"/>
      <c r="L13" s="42"/>
      <c r="M13" s="44"/>
      <c r="N13" s="44"/>
    </row>
    <row r="14" spans="1:14" ht="17.399999999999999" x14ac:dyDescent="0.3">
      <c r="A14" s="45">
        <f>A12+1</f>
        <v>11</v>
      </c>
      <c r="B14" s="11" t="s">
        <v>48</v>
      </c>
      <c r="C14" s="51" t="s">
        <v>50</v>
      </c>
      <c r="D14" s="50" t="s">
        <v>18</v>
      </c>
      <c r="E14" s="50" t="s">
        <v>24</v>
      </c>
      <c r="F14" s="3">
        <v>652</v>
      </c>
      <c r="G14" s="1">
        <v>10</v>
      </c>
      <c r="H14" s="3">
        <f>SUM(F14:G14)</f>
        <v>662</v>
      </c>
      <c r="I14" s="3">
        <f>ROUNDDOWN(H14*45%,0)</f>
        <v>297</v>
      </c>
      <c r="J14" s="28">
        <f>ROUNDDOWN((SUM(H14:I14)),0)</f>
        <v>959</v>
      </c>
      <c r="K14" s="52">
        <f>L14-(J14+J15)</f>
        <v>-50.690000000000055</v>
      </c>
      <c r="L14" s="31">
        <v>1575.31</v>
      </c>
      <c r="M14" s="4">
        <v>1643.88</v>
      </c>
      <c r="N14" s="4">
        <f>M14/10.764</f>
        <v>152.72017837235231</v>
      </c>
    </row>
    <row r="15" spans="1:14" ht="17.399999999999999" x14ac:dyDescent="0.3">
      <c r="A15" s="46"/>
      <c r="B15" s="11" t="s">
        <v>49</v>
      </c>
      <c r="C15" s="51"/>
      <c r="D15" s="50"/>
      <c r="E15" s="50"/>
      <c r="F15" s="3">
        <v>460</v>
      </c>
      <c r="G15" s="1">
        <v>0</v>
      </c>
      <c r="H15" s="3">
        <f>SUM(F15:G15)</f>
        <v>460</v>
      </c>
      <c r="I15" s="3">
        <f>ROUNDDOWN(H15*45%,0)</f>
        <v>207</v>
      </c>
      <c r="J15" s="28">
        <f>ROUNDDOWN((SUM(H15:I15)),0)</f>
        <v>667</v>
      </c>
      <c r="K15" s="52"/>
      <c r="L15" s="31">
        <v>0</v>
      </c>
      <c r="M15" s="4"/>
      <c r="N15" s="4"/>
    </row>
    <row r="16" spans="1:14" ht="17.399999999999999" x14ac:dyDescent="0.3">
      <c r="A16" s="45">
        <f>A14+1</f>
        <v>12</v>
      </c>
      <c r="B16" s="11" t="s">
        <v>51</v>
      </c>
      <c r="C16" s="51" t="s">
        <v>52</v>
      </c>
      <c r="D16" s="50" t="s">
        <v>18</v>
      </c>
      <c r="E16" s="50" t="s">
        <v>39</v>
      </c>
      <c r="F16" s="3">
        <v>460</v>
      </c>
      <c r="G16" s="1">
        <v>0</v>
      </c>
      <c r="H16" s="3">
        <f t="shared" ref="H16:H21" si="14">SUM(F16:G16)</f>
        <v>460</v>
      </c>
      <c r="I16" s="3">
        <f t="shared" ref="I16:I21" si="15">ROUNDDOWN(H16*45%,0)</f>
        <v>207</v>
      </c>
      <c r="J16" s="28">
        <f t="shared" ref="J16:J21" si="16">ROUNDDOWN((SUM(H16:I16)),0)</f>
        <v>667</v>
      </c>
      <c r="K16" s="49">
        <f>L16-(J16+J17)</f>
        <v>-36.690000000000055</v>
      </c>
      <c r="L16" s="31">
        <v>1575.31</v>
      </c>
      <c r="M16" s="4">
        <v>1643.88</v>
      </c>
      <c r="N16" s="4">
        <f t="shared" ref="N16:N21" si="17">M16/10.764</f>
        <v>152.72017837235231</v>
      </c>
    </row>
    <row r="17" spans="1:14" ht="17.399999999999999" x14ac:dyDescent="0.3">
      <c r="A17" s="46"/>
      <c r="B17" s="11" t="s">
        <v>53</v>
      </c>
      <c r="C17" s="51"/>
      <c r="D17" s="50"/>
      <c r="E17" s="50"/>
      <c r="F17" s="3">
        <v>652</v>
      </c>
      <c r="G17" s="1">
        <v>0</v>
      </c>
      <c r="H17" s="3">
        <f t="shared" si="14"/>
        <v>652</v>
      </c>
      <c r="I17" s="3">
        <f t="shared" si="15"/>
        <v>293</v>
      </c>
      <c r="J17" s="28">
        <f t="shared" si="16"/>
        <v>945</v>
      </c>
      <c r="K17" s="49"/>
      <c r="L17" s="31">
        <v>0</v>
      </c>
      <c r="M17" s="4"/>
      <c r="N17" s="4">
        <f t="shared" si="17"/>
        <v>0</v>
      </c>
    </row>
    <row r="18" spans="1:14" ht="17.399999999999999" x14ac:dyDescent="0.3">
      <c r="A18" s="45">
        <f>A16+1</f>
        <v>13</v>
      </c>
      <c r="B18" s="11" t="s">
        <v>54</v>
      </c>
      <c r="C18" s="50" t="s">
        <v>56</v>
      </c>
      <c r="D18" s="50" t="s">
        <v>18</v>
      </c>
      <c r="E18" s="50" t="s">
        <v>42</v>
      </c>
      <c r="F18" s="8">
        <v>460</v>
      </c>
      <c r="G18" s="2">
        <v>0</v>
      </c>
      <c r="H18" s="8">
        <f t="shared" si="14"/>
        <v>460</v>
      </c>
      <c r="I18" s="8">
        <f t="shared" si="15"/>
        <v>207</v>
      </c>
      <c r="J18" s="29">
        <f t="shared" si="16"/>
        <v>667</v>
      </c>
      <c r="K18" s="49">
        <f>L18-(J18+J19)</f>
        <v>-36.690000000000055</v>
      </c>
      <c r="L18" s="31">
        <v>1575.31</v>
      </c>
      <c r="M18" s="4">
        <v>1643.88</v>
      </c>
      <c r="N18" s="4">
        <f t="shared" si="17"/>
        <v>152.72017837235231</v>
      </c>
    </row>
    <row r="19" spans="1:14" ht="17.399999999999999" x14ac:dyDescent="0.3">
      <c r="A19" s="46"/>
      <c r="B19" s="11" t="s">
        <v>55</v>
      </c>
      <c r="C19" s="50"/>
      <c r="D19" s="50"/>
      <c r="E19" s="50"/>
      <c r="F19" s="8">
        <v>652</v>
      </c>
      <c r="G19" s="2">
        <v>0</v>
      </c>
      <c r="H19" s="8">
        <f t="shared" si="14"/>
        <v>652</v>
      </c>
      <c r="I19" s="8">
        <f t="shared" si="15"/>
        <v>293</v>
      </c>
      <c r="J19" s="29">
        <f t="shared" si="16"/>
        <v>945</v>
      </c>
      <c r="K19" s="49"/>
      <c r="L19" s="31">
        <v>0</v>
      </c>
      <c r="M19" s="4"/>
      <c r="N19" s="4">
        <f t="shared" si="17"/>
        <v>0</v>
      </c>
    </row>
    <row r="20" spans="1:14" ht="17.399999999999999" x14ac:dyDescent="0.3">
      <c r="A20" s="1">
        <f>A18+1</f>
        <v>14</v>
      </c>
      <c r="B20" s="12" t="s">
        <v>55</v>
      </c>
      <c r="C20" s="1" t="s">
        <v>57</v>
      </c>
      <c r="D20" s="2" t="s">
        <v>18</v>
      </c>
      <c r="E20" s="2" t="s">
        <v>34</v>
      </c>
      <c r="F20" s="3">
        <v>652</v>
      </c>
      <c r="G20" s="1">
        <v>0</v>
      </c>
      <c r="H20" s="3">
        <f t="shared" si="14"/>
        <v>652</v>
      </c>
      <c r="I20" s="3">
        <f t="shared" si="15"/>
        <v>293</v>
      </c>
      <c r="J20" s="28">
        <f t="shared" si="16"/>
        <v>945</v>
      </c>
      <c r="K20" s="4">
        <f>L20-J20</f>
        <v>120.96000000000004</v>
      </c>
      <c r="L20" s="31">
        <v>1065.96</v>
      </c>
      <c r="M20" s="4">
        <v>1104.92</v>
      </c>
      <c r="N20" s="4">
        <f t="shared" si="17"/>
        <v>102.64957264957266</v>
      </c>
    </row>
    <row r="21" spans="1:14" ht="17.399999999999999" x14ac:dyDescent="0.3">
      <c r="A21" s="1">
        <f t="shared" si="4"/>
        <v>15</v>
      </c>
      <c r="B21" s="11" t="s">
        <v>58</v>
      </c>
      <c r="C21" s="1" t="s">
        <v>59</v>
      </c>
      <c r="D21" s="2" t="s">
        <v>17</v>
      </c>
      <c r="E21" s="2" t="s">
        <v>22</v>
      </c>
      <c r="F21" s="3">
        <v>302</v>
      </c>
      <c r="G21" s="1">
        <v>0</v>
      </c>
      <c r="H21" s="3">
        <f t="shared" si="14"/>
        <v>302</v>
      </c>
      <c r="I21" s="3">
        <f t="shared" si="15"/>
        <v>135</v>
      </c>
      <c r="J21" s="28">
        <f t="shared" si="16"/>
        <v>437</v>
      </c>
      <c r="K21" s="4">
        <f>L21-J21</f>
        <v>243.61</v>
      </c>
      <c r="L21" s="31">
        <v>680.61</v>
      </c>
      <c r="M21" s="4">
        <v>707.95</v>
      </c>
      <c r="N21" s="4">
        <f t="shared" si="17"/>
        <v>65.770159791898934</v>
      </c>
    </row>
    <row r="22" spans="1:14" ht="18" thickBot="1" x14ac:dyDescent="0.35">
      <c r="A22" s="5"/>
      <c r="B22" s="9"/>
      <c r="C22" s="5"/>
      <c r="D22" s="6"/>
      <c r="E22" s="6"/>
      <c r="F22" s="10"/>
      <c r="G22" s="5"/>
      <c r="H22" s="10"/>
      <c r="I22" s="10"/>
      <c r="J22" s="30"/>
      <c r="K22" s="7"/>
      <c r="L22" s="32"/>
      <c r="M22" s="7"/>
      <c r="N22" s="7"/>
    </row>
    <row r="23" spans="1:14" ht="26.4" thickBot="1" x14ac:dyDescent="0.35">
      <c r="A23" s="33"/>
      <c r="B23" s="37" t="s">
        <v>60</v>
      </c>
      <c r="C23" s="38" t="s">
        <v>62</v>
      </c>
      <c r="D23" s="39"/>
      <c r="E23" s="39"/>
      <c r="F23" s="40">
        <f>SUM(F2:F22)</f>
        <v>9175</v>
      </c>
      <c r="G23" s="40">
        <f t="shared" ref="G23:N23" si="18">SUM(G2:G22)</f>
        <v>89</v>
      </c>
      <c r="H23" s="40">
        <f t="shared" si="18"/>
        <v>9264</v>
      </c>
      <c r="I23" s="40">
        <f t="shared" si="18"/>
        <v>4159</v>
      </c>
      <c r="J23" s="40">
        <f t="shared" si="18"/>
        <v>13932.05</v>
      </c>
      <c r="K23" s="40">
        <f t="shared" si="18"/>
        <v>891.81000000000006</v>
      </c>
      <c r="L23" s="40">
        <f t="shared" si="18"/>
        <v>14823.86</v>
      </c>
      <c r="M23" s="40">
        <f t="shared" si="18"/>
        <v>15437.060000000003</v>
      </c>
      <c r="N23" s="40">
        <f t="shared" si="18"/>
        <v>1434.1378669639544</v>
      </c>
    </row>
  </sheetData>
  <mergeCells count="31">
    <mergeCell ref="C18:C19"/>
    <mergeCell ref="D18:D19"/>
    <mergeCell ref="E18:E19"/>
    <mergeCell ref="K18:K19"/>
    <mergeCell ref="A5:A6"/>
    <mergeCell ref="A12:A13"/>
    <mergeCell ref="A14:A15"/>
    <mergeCell ref="A16:A17"/>
    <mergeCell ref="A18:A19"/>
    <mergeCell ref="C14:C15"/>
    <mergeCell ref="D14:D15"/>
    <mergeCell ref="E14:E15"/>
    <mergeCell ref="K14:K15"/>
    <mergeCell ref="C16:C17"/>
    <mergeCell ref="D16:D17"/>
    <mergeCell ref="E16:E17"/>
    <mergeCell ref="K16:K17"/>
    <mergeCell ref="C12:C13"/>
    <mergeCell ref="D12:D13"/>
    <mergeCell ref="E12:E13"/>
    <mergeCell ref="K12:K13"/>
    <mergeCell ref="L12:L13"/>
    <mergeCell ref="M12:M13"/>
    <mergeCell ref="N12:N13"/>
    <mergeCell ref="N5:N6"/>
    <mergeCell ref="C5:C6"/>
    <mergeCell ref="D5:D6"/>
    <mergeCell ref="E5:E6"/>
    <mergeCell ref="K5:K6"/>
    <mergeCell ref="L5:L6"/>
    <mergeCell ref="M5:M6"/>
  </mergeCells>
  <conditionalFormatting sqref="C14:C23 C1:C5 C7:C12">
    <cfRule type="duplicateValues" dxfId="3" priority="26"/>
    <cfRule type="duplicateValues" dxfId="2" priority="30"/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511EC-801C-424A-A771-499054AF8CD4}">
  <dimension ref="A1:N80"/>
  <sheetViews>
    <sheetView tabSelected="1" workbookViewId="0">
      <selection activeCell="G87" sqref="G87"/>
    </sheetView>
  </sheetViews>
  <sheetFormatPr defaultRowHeight="14.4" x14ac:dyDescent="0.3"/>
  <cols>
    <col min="1" max="1" width="5.88671875" customWidth="1"/>
    <col min="2" max="2" width="41.21875" bestFit="1" customWidth="1"/>
    <col min="3" max="3" width="9.88671875" bestFit="1" customWidth="1"/>
    <col min="4" max="7" width="13.6640625" customWidth="1"/>
    <col min="8" max="8" width="10.88671875" customWidth="1"/>
    <col min="9" max="9" width="13.6640625" customWidth="1"/>
    <col min="10" max="12" width="13.6640625" style="78" customWidth="1"/>
    <col min="13" max="13" width="10.88671875" customWidth="1"/>
    <col min="14" max="14" width="11.88671875" customWidth="1"/>
  </cols>
  <sheetData>
    <row r="1" spans="1:14" ht="70.2" thickBot="1" x14ac:dyDescent="0.35">
      <c r="A1" s="70" t="s">
        <v>0</v>
      </c>
      <c r="B1" s="72" t="s">
        <v>1</v>
      </c>
      <c r="C1" s="71" t="s">
        <v>2</v>
      </c>
      <c r="D1" s="71" t="s">
        <v>3</v>
      </c>
      <c r="E1" s="71" t="s">
        <v>4</v>
      </c>
      <c r="F1" s="71" t="s">
        <v>5</v>
      </c>
      <c r="G1" s="71" t="s">
        <v>6</v>
      </c>
      <c r="H1" s="71" t="s">
        <v>7</v>
      </c>
      <c r="I1" s="73" t="s">
        <v>8</v>
      </c>
      <c r="J1" s="71" t="s">
        <v>9</v>
      </c>
      <c r="K1" s="71" t="s">
        <v>10</v>
      </c>
      <c r="L1" s="71" t="s">
        <v>61</v>
      </c>
      <c r="M1" s="71" t="s">
        <v>11</v>
      </c>
      <c r="N1" s="71" t="s">
        <v>12</v>
      </c>
    </row>
    <row r="2" spans="1:14" ht="17.399999999999999" x14ac:dyDescent="0.3">
      <c r="A2" s="14">
        <v>1</v>
      </c>
      <c r="B2" s="54" t="s">
        <v>71</v>
      </c>
      <c r="C2" s="14" t="s">
        <v>72</v>
      </c>
      <c r="D2" s="15" t="s">
        <v>13</v>
      </c>
      <c r="E2" s="15" t="s">
        <v>14</v>
      </c>
      <c r="F2" s="55">
        <v>518</v>
      </c>
      <c r="G2" s="55">
        <v>23</v>
      </c>
      <c r="H2" s="55">
        <f>SUM(F2:G2)</f>
        <v>541</v>
      </c>
      <c r="I2" s="55">
        <f>ROUNDDOWN(H2*45%,0)</f>
        <v>243</v>
      </c>
      <c r="J2" s="79">
        <f>ROUNDDOWN((SUM(H2:I2)),0)</f>
        <v>784</v>
      </c>
      <c r="K2" s="16">
        <f>L2-J2</f>
        <v>80.889999999999986</v>
      </c>
      <c r="L2" s="79">
        <v>864.89</v>
      </c>
      <c r="M2" s="16">
        <v>905.14</v>
      </c>
      <c r="N2" s="16">
        <f>M2/10.764</f>
        <v>84.089557785209962</v>
      </c>
    </row>
    <row r="3" spans="1:14" ht="17.399999999999999" x14ac:dyDescent="0.3">
      <c r="A3" s="1">
        <v>2</v>
      </c>
      <c r="B3" s="11" t="s">
        <v>15</v>
      </c>
      <c r="C3" s="1" t="s">
        <v>16</v>
      </c>
      <c r="D3" s="2" t="s">
        <v>17</v>
      </c>
      <c r="E3" s="2" t="s">
        <v>14</v>
      </c>
      <c r="F3" s="3">
        <v>264</v>
      </c>
      <c r="G3" s="1">
        <v>23</v>
      </c>
      <c r="H3" s="3">
        <f>SUM(F3:G3)</f>
        <v>287</v>
      </c>
      <c r="I3" s="3">
        <f>ROUNDDOWN(H3*45%,0)</f>
        <v>129</v>
      </c>
      <c r="J3" s="28">
        <v>417</v>
      </c>
      <c r="K3" s="4">
        <f t="shared" ref="K3:K17" si="0">L3-J3</f>
        <v>-4.1000000000000227</v>
      </c>
      <c r="L3" s="28">
        <f>414.31-414.31+412.9</f>
        <v>412.9</v>
      </c>
      <c r="M3" s="4">
        <v>429.16</v>
      </c>
      <c r="N3" s="4">
        <f t="shared" ref="N3:N58" si="1">M3/10.764</f>
        <v>39.86993682645857</v>
      </c>
    </row>
    <row r="4" spans="1:14" ht="17.399999999999999" x14ac:dyDescent="0.3">
      <c r="A4" s="1" t="s">
        <v>73</v>
      </c>
      <c r="B4" s="56" t="s">
        <v>74</v>
      </c>
      <c r="C4" s="1" t="s">
        <v>75</v>
      </c>
      <c r="D4" s="2" t="s">
        <v>18</v>
      </c>
      <c r="E4" s="2" t="s">
        <v>19</v>
      </c>
      <c r="F4" s="3">
        <f>518/2</f>
        <v>259</v>
      </c>
      <c r="G4" s="1">
        <f>23/2</f>
        <v>11.5</v>
      </c>
      <c r="H4" s="3">
        <f>541/2</f>
        <v>270.5</v>
      </c>
      <c r="I4" s="3">
        <f>243/2</f>
        <v>121.5</v>
      </c>
      <c r="J4" s="28">
        <f>784/2</f>
        <v>392</v>
      </c>
      <c r="K4" s="4">
        <f>L4-J4</f>
        <v>607.33000000000004</v>
      </c>
      <c r="L4" s="28">
        <v>999.33</v>
      </c>
      <c r="M4" s="4">
        <v>1041.6300000000001</v>
      </c>
      <c r="N4" s="4">
        <f t="shared" si="1"/>
        <v>96.769788182831675</v>
      </c>
    </row>
    <row r="5" spans="1:14" ht="17.399999999999999" x14ac:dyDescent="0.3">
      <c r="A5" s="1" t="s">
        <v>76</v>
      </c>
      <c r="B5" s="11" t="s">
        <v>77</v>
      </c>
      <c r="C5" s="1" t="s">
        <v>78</v>
      </c>
      <c r="D5" s="2" t="s">
        <v>20</v>
      </c>
      <c r="E5" s="2" t="s">
        <v>21</v>
      </c>
      <c r="F5" s="3">
        <f>518/2</f>
        <v>259</v>
      </c>
      <c r="G5" s="1">
        <f>23/2</f>
        <v>11.5</v>
      </c>
      <c r="H5" s="3">
        <f>541/2</f>
        <v>270.5</v>
      </c>
      <c r="I5" s="3">
        <f>243/2</f>
        <v>121.5</v>
      </c>
      <c r="J5" s="28">
        <f>784/2</f>
        <v>392</v>
      </c>
      <c r="K5" s="4">
        <f t="shared" si="0"/>
        <v>762.55</v>
      </c>
      <c r="L5" s="28">
        <v>1154.55</v>
      </c>
      <c r="M5" s="4">
        <v>1201.8499999999999</v>
      </c>
      <c r="N5" s="4">
        <f t="shared" si="1"/>
        <v>111.65458937198068</v>
      </c>
    </row>
    <row r="6" spans="1:14" ht="17.399999999999999" x14ac:dyDescent="0.3">
      <c r="A6" s="1">
        <v>4</v>
      </c>
      <c r="B6" s="11" t="s">
        <v>79</v>
      </c>
      <c r="C6" s="1" t="s">
        <v>80</v>
      </c>
      <c r="D6" s="2" t="s">
        <v>13</v>
      </c>
      <c r="E6" s="2" t="s">
        <v>19</v>
      </c>
      <c r="F6" s="3">
        <v>264</v>
      </c>
      <c r="G6" s="1">
        <v>23</v>
      </c>
      <c r="H6" s="3">
        <f t="shared" ref="H6:H12" si="2">SUM(F6:G6)</f>
        <v>287</v>
      </c>
      <c r="I6" s="3">
        <f t="shared" ref="I6:I12" si="3">ROUNDDOWN(H6*45%,0)</f>
        <v>129</v>
      </c>
      <c r="J6" s="28">
        <f>ROUNDDOWN((SUM(H6:I6)),0)</f>
        <v>416</v>
      </c>
      <c r="K6" s="4">
        <f t="shared" si="0"/>
        <v>448.89</v>
      </c>
      <c r="L6" s="28">
        <v>864.89</v>
      </c>
      <c r="M6" s="4">
        <v>905.14</v>
      </c>
      <c r="N6" s="4">
        <f t="shared" si="1"/>
        <v>84.089557785209962</v>
      </c>
    </row>
    <row r="7" spans="1:14" ht="17.399999999999999" x14ac:dyDescent="0.3">
      <c r="A7" s="1">
        <v>5</v>
      </c>
      <c r="B7" s="11" t="s">
        <v>81</v>
      </c>
      <c r="C7" s="1" t="s">
        <v>82</v>
      </c>
      <c r="D7" s="2" t="s">
        <v>17</v>
      </c>
      <c r="E7" s="2" t="s">
        <v>22</v>
      </c>
      <c r="F7" s="3">
        <v>428</v>
      </c>
      <c r="G7" s="1">
        <v>0</v>
      </c>
      <c r="H7" s="3">
        <f t="shared" si="2"/>
        <v>428</v>
      </c>
      <c r="I7" s="3">
        <f t="shared" si="3"/>
        <v>192</v>
      </c>
      <c r="J7" s="28">
        <f>ROUNDDOWN((SUM(H7:I7)),0)</f>
        <v>620</v>
      </c>
      <c r="K7" s="4">
        <f t="shared" si="0"/>
        <v>4.1000000000000227</v>
      </c>
      <c r="L7" s="28">
        <v>624.1</v>
      </c>
      <c r="M7" s="4">
        <v>649.28</v>
      </c>
      <c r="N7" s="4">
        <f t="shared" si="1"/>
        <v>60.319583797844672</v>
      </c>
    </row>
    <row r="8" spans="1:14" ht="17.399999999999999" x14ac:dyDescent="0.3">
      <c r="A8" s="1">
        <v>6</v>
      </c>
      <c r="B8" s="11" t="s">
        <v>15</v>
      </c>
      <c r="C8" s="1" t="s">
        <v>23</v>
      </c>
      <c r="D8" s="2" t="s">
        <v>17</v>
      </c>
      <c r="E8" s="2" t="s">
        <v>24</v>
      </c>
      <c r="F8" s="3">
        <v>428</v>
      </c>
      <c r="G8" s="1">
        <v>0</v>
      </c>
      <c r="H8" s="3">
        <f t="shared" si="2"/>
        <v>428</v>
      </c>
      <c r="I8" s="3">
        <f t="shared" si="3"/>
        <v>192</v>
      </c>
      <c r="J8" s="28">
        <v>620</v>
      </c>
      <c r="K8" s="4">
        <f t="shared" si="0"/>
        <v>4.1000000000000227</v>
      </c>
      <c r="L8" s="28">
        <v>624.1</v>
      </c>
      <c r="M8" s="4">
        <v>649.28</v>
      </c>
      <c r="N8" s="4">
        <f t="shared" si="1"/>
        <v>60.319583797844672</v>
      </c>
    </row>
    <row r="9" spans="1:14" ht="17.399999999999999" x14ac:dyDescent="0.3">
      <c r="A9" s="1">
        <v>7</v>
      </c>
      <c r="B9" s="11" t="s">
        <v>83</v>
      </c>
      <c r="C9" s="1" t="s">
        <v>84</v>
      </c>
      <c r="D9" s="2" t="s">
        <v>17</v>
      </c>
      <c r="E9" s="2" t="s">
        <v>21</v>
      </c>
      <c r="F9" s="3">
        <v>428</v>
      </c>
      <c r="G9" s="1">
        <v>0</v>
      </c>
      <c r="H9" s="3">
        <f t="shared" si="2"/>
        <v>428</v>
      </c>
      <c r="I9" s="3">
        <f t="shared" si="3"/>
        <v>192</v>
      </c>
      <c r="J9" s="28">
        <f>ROUNDDOWN((SUM(H9:I9)),0)</f>
        <v>620</v>
      </c>
      <c r="K9" s="4">
        <f t="shared" si="0"/>
        <v>60.610000000000014</v>
      </c>
      <c r="L9" s="28">
        <v>680.61</v>
      </c>
      <c r="M9" s="4">
        <v>707.95</v>
      </c>
      <c r="N9" s="4">
        <f t="shared" si="1"/>
        <v>65.770159791898934</v>
      </c>
    </row>
    <row r="10" spans="1:14" ht="17.399999999999999" x14ac:dyDescent="0.3">
      <c r="A10" s="1">
        <v>8</v>
      </c>
      <c r="B10" s="11" t="s">
        <v>25</v>
      </c>
      <c r="C10" s="1" t="s">
        <v>26</v>
      </c>
      <c r="D10" s="2" t="s">
        <v>18</v>
      </c>
      <c r="E10" s="2" t="s">
        <v>24</v>
      </c>
      <c r="F10" s="3">
        <v>428</v>
      </c>
      <c r="G10" s="1">
        <v>0</v>
      </c>
      <c r="H10" s="3">
        <f t="shared" si="2"/>
        <v>428</v>
      </c>
      <c r="I10" s="3">
        <f t="shared" si="3"/>
        <v>192</v>
      </c>
      <c r="J10" s="28">
        <f>ROUNDDOWN((SUM(H10:I10)),0)</f>
        <v>620</v>
      </c>
      <c r="K10" s="4">
        <f t="shared" si="0"/>
        <v>379.33000000000004</v>
      </c>
      <c r="L10" s="28">
        <v>999.33</v>
      </c>
      <c r="M10" s="4">
        <v>1041.6300000000001</v>
      </c>
      <c r="N10" s="4">
        <f t="shared" si="1"/>
        <v>96.769788182831675</v>
      </c>
    </row>
    <row r="11" spans="1:14" ht="17.399999999999999" x14ac:dyDescent="0.3">
      <c r="A11" s="1">
        <v>9</v>
      </c>
      <c r="B11" s="11" t="s">
        <v>27</v>
      </c>
      <c r="C11" s="45" t="s">
        <v>28</v>
      </c>
      <c r="D11" s="47" t="s">
        <v>18</v>
      </c>
      <c r="E11" s="47" t="s">
        <v>29</v>
      </c>
      <c r="F11" s="3">
        <v>428</v>
      </c>
      <c r="G11" s="1">
        <v>0</v>
      </c>
      <c r="H11" s="3">
        <f t="shared" si="2"/>
        <v>428</v>
      </c>
      <c r="I11" s="3">
        <f t="shared" si="3"/>
        <v>192</v>
      </c>
      <c r="J11" s="28">
        <f>H11+I11+311.5</f>
        <v>931.5</v>
      </c>
      <c r="K11" s="43">
        <f>L11-J11-J12</f>
        <v>-135.06999999999994</v>
      </c>
      <c r="L11" s="80">
        <v>1416.43</v>
      </c>
      <c r="M11" s="43">
        <v>1481.77</v>
      </c>
      <c r="N11" s="43">
        <f t="shared" si="1"/>
        <v>137.65979189892235</v>
      </c>
    </row>
    <row r="12" spans="1:14" ht="17.399999999999999" x14ac:dyDescent="0.3">
      <c r="A12" s="1">
        <v>10</v>
      </c>
      <c r="B12" s="11" t="s">
        <v>30</v>
      </c>
      <c r="C12" s="46"/>
      <c r="D12" s="48"/>
      <c r="E12" s="48"/>
      <c r="F12" s="3">
        <v>428</v>
      </c>
      <c r="G12" s="1">
        <v>0</v>
      </c>
      <c r="H12" s="3">
        <f t="shared" si="2"/>
        <v>428</v>
      </c>
      <c r="I12" s="3">
        <f t="shared" si="3"/>
        <v>192</v>
      </c>
      <c r="J12" s="28">
        <f>H12+I12</f>
        <v>620</v>
      </c>
      <c r="K12" s="44"/>
      <c r="L12" s="81"/>
      <c r="M12" s="44"/>
      <c r="N12" s="44"/>
    </row>
    <row r="13" spans="1:14" ht="17.399999999999999" x14ac:dyDescent="0.3">
      <c r="A13" s="1">
        <v>11</v>
      </c>
      <c r="B13" s="11" t="s">
        <v>85</v>
      </c>
      <c r="C13" s="1" t="s">
        <v>86</v>
      </c>
      <c r="D13" s="2" t="s">
        <v>18</v>
      </c>
      <c r="E13" s="2" t="s">
        <v>31</v>
      </c>
      <c r="F13" s="3">
        <v>553</v>
      </c>
      <c r="G13" s="1">
        <v>0</v>
      </c>
      <c r="H13" s="3">
        <v>553</v>
      </c>
      <c r="I13" s="3">
        <v>248</v>
      </c>
      <c r="J13" s="28">
        <v>801</v>
      </c>
      <c r="K13" s="4">
        <f t="shared" si="0"/>
        <v>198.33000000000004</v>
      </c>
      <c r="L13" s="28">
        <v>999.33</v>
      </c>
      <c r="M13" s="4">
        <v>1041.6300000000001</v>
      </c>
      <c r="N13" s="4">
        <f t="shared" si="1"/>
        <v>96.769788182831675</v>
      </c>
    </row>
    <row r="14" spans="1:14" ht="17.399999999999999" x14ac:dyDescent="0.3">
      <c r="A14" s="1">
        <v>12</v>
      </c>
      <c r="B14" s="11" t="s">
        <v>87</v>
      </c>
      <c r="C14" s="1" t="s">
        <v>88</v>
      </c>
      <c r="D14" s="2" t="s">
        <v>20</v>
      </c>
      <c r="E14" s="2" t="s">
        <v>31</v>
      </c>
      <c r="F14" s="3">
        <v>303</v>
      </c>
      <c r="G14" s="1">
        <v>0</v>
      </c>
      <c r="H14" s="3">
        <f t="shared" ref="H14:H31" si="4">SUM(F14:G14)</f>
        <v>303</v>
      </c>
      <c r="I14" s="3">
        <f t="shared" ref="I14:I31" si="5">ROUNDDOWN(H14*45%,0)</f>
        <v>136</v>
      </c>
      <c r="J14" s="28">
        <f>ROUNDDOWN((SUM(H14:I14)),0)</f>
        <v>439</v>
      </c>
      <c r="K14" s="4">
        <f t="shared" si="0"/>
        <v>715.55</v>
      </c>
      <c r="L14" s="28">
        <v>1154.55</v>
      </c>
      <c r="M14" s="4">
        <v>1201.1500000000001</v>
      </c>
      <c r="N14" s="4">
        <f t="shared" si="1"/>
        <v>111.58955778520998</v>
      </c>
    </row>
    <row r="15" spans="1:14" ht="17.399999999999999" x14ac:dyDescent="0.3">
      <c r="A15" s="1">
        <v>13</v>
      </c>
      <c r="B15" s="11" t="s">
        <v>32</v>
      </c>
      <c r="C15" s="1" t="s">
        <v>33</v>
      </c>
      <c r="D15" s="2" t="s">
        <v>13</v>
      </c>
      <c r="E15" s="2" t="s">
        <v>24</v>
      </c>
      <c r="F15" s="3">
        <v>428</v>
      </c>
      <c r="G15" s="1">
        <v>0</v>
      </c>
      <c r="H15" s="3">
        <f t="shared" si="4"/>
        <v>428</v>
      </c>
      <c r="I15" s="3">
        <f t="shared" si="5"/>
        <v>192</v>
      </c>
      <c r="J15" s="28">
        <f>ROUNDDOWN((SUM(H15:I15)),0)</f>
        <v>620</v>
      </c>
      <c r="K15" s="4">
        <f t="shared" si="0"/>
        <v>40.690000000000055</v>
      </c>
      <c r="L15" s="28">
        <v>660.69</v>
      </c>
      <c r="M15" s="4">
        <v>681.9</v>
      </c>
      <c r="N15" s="4">
        <f t="shared" si="1"/>
        <v>63.350055741360094</v>
      </c>
    </row>
    <row r="16" spans="1:14" ht="17.399999999999999" x14ac:dyDescent="0.3">
      <c r="A16" s="1">
        <v>14</v>
      </c>
      <c r="B16" s="12" t="s">
        <v>89</v>
      </c>
      <c r="C16" s="1" t="s">
        <v>90</v>
      </c>
      <c r="D16" s="59" t="s">
        <v>13</v>
      </c>
      <c r="E16" s="59" t="s">
        <v>22</v>
      </c>
      <c r="F16" s="3">
        <v>428</v>
      </c>
      <c r="G16" s="1">
        <v>0</v>
      </c>
      <c r="H16" s="3">
        <f t="shared" si="4"/>
        <v>428</v>
      </c>
      <c r="I16" s="3">
        <f t="shared" si="5"/>
        <v>192</v>
      </c>
      <c r="J16" s="28">
        <f>ROUNDDOWN((SUM(H16:I16)),0)</f>
        <v>620</v>
      </c>
      <c r="K16" s="4">
        <f t="shared" si="0"/>
        <v>244.89</v>
      </c>
      <c r="L16" s="28">
        <v>864.89</v>
      </c>
      <c r="M16" s="4">
        <v>905.14</v>
      </c>
      <c r="N16" s="4">
        <f t="shared" si="1"/>
        <v>84.089557785209962</v>
      </c>
    </row>
    <row r="17" spans="1:14" ht="17.399999999999999" x14ac:dyDescent="0.3">
      <c r="A17" s="1">
        <v>15</v>
      </c>
      <c r="B17" s="11" t="s">
        <v>91</v>
      </c>
      <c r="C17" s="1" t="s">
        <v>92</v>
      </c>
      <c r="D17" s="2" t="s">
        <v>17</v>
      </c>
      <c r="E17" s="2" t="s">
        <v>21</v>
      </c>
      <c r="F17" s="3">
        <v>428</v>
      </c>
      <c r="G17" s="1">
        <v>0</v>
      </c>
      <c r="H17" s="3">
        <f t="shared" si="4"/>
        <v>428</v>
      </c>
      <c r="I17" s="3">
        <f t="shared" si="5"/>
        <v>192</v>
      </c>
      <c r="J17" s="28">
        <f>ROUNDDOWN((SUM(H17:I17)),0)</f>
        <v>620</v>
      </c>
      <c r="K17" s="4">
        <f t="shared" si="0"/>
        <v>244.89</v>
      </c>
      <c r="L17" s="28">
        <v>864.89</v>
      </c>
      <c r="M17" s="4">
        <v>905.14</v>
      </c>
      <c r="N17" s="4">
        <f t="shared" si="1"/>
        <v>84.089557785209962</v>
      </c>
    </row>
    <row r="18" spans="1:14" ht="17.399999999999999" x14ac:dyDescent="0.3">
      <c r="A18" s="1">
        <v>16</v>
      </c>
      <c r="B18" s="11" t="s">
        <v>93</v>
      </c>
      <c r="C18" s="1"/>
      <c r="D18" s="2"/>
      <c r="E18" s="2"/>
      <c r="F18" s="3">
        <v>428</v>
      </c>
      <c r="G18" s="1">
        <v>0</v>
      </c>
      <c r="H18" s="3">
        <f t="shared" si="4"/>
        <v>428</v>
      </c>
      <c r="I18" s="3">
        <f t="shared" si="5"/>
        <v>192</v>
      </c>
      <c r="J18" s="28">
        <v>0</v>
      </c>
      <c r="K18" s="4"/>
      <c r="L18" s="28">
        <v>0</v>
      </c>
      <c r="M18" s="4"/>
      <c r="N18" s="4">
        <f t="shared" si="1"/>
        <v>0</v>
      </c>
    </row>
    <row r="19" spans="1:14" ht="17.399999999999999" x14ac:dyDescent="0.3">
      <c r="A19" s="1">
        <v>17</v>
      </c>
      <c r="B19" s="11" t="s">
        <v>94</v>
      </c>
      <c r="C19" s="1" t="s">
        <v>95</v>
      </c>
      <c r="D19" s="2" t="s">
        <v>17</v>
      </c>
      <c r="E19" s="2" t="s">
        <v>29</v>
      </c>
      <c r="F19" s="3">
        <v>380</v>
      </c>
      <c r="G19" s="1">
        <v>0</v>
      </c>
      <c r="H19" s="3">
        <f t="shared" si="4"/>
        <v>380</v>
      </c>
      <c r="I19" s="3">
        <f t="shared" si="5"/>
        <v>171</v>
      </c>
      <c r="J19" s="28">
        <f>ROUNDDOWN((SUM(H19:I19)),0)</f>
        <v>551</v>
      </c>
      <c r="K19" s="4">
        <f t="shared" ref="K19:K31" si="6">L19-J19</f>
        <v>73.100000000000023</v>
      </c>
      <c r="L19" s="28">
        <v>624.1</v>
      </c>
      <c r="M19" s="4">
        <v>649.28</v>
      </c>
      <c r="N19" s="4">
        <f t="shared" si="1"/>
        <v>60.319583797844672</v>
      </c>
    </row>
    <row r="20" spans="1:14" ht="17.399999999999999" x14ac:dyDescent="0.3">
      <c r="A20" s="1">
        <v>18</v>
      </c>
      <c r="B20" s="11" t="s">
        <v>96</v>
      </c>
      <c r="C20" s="1" t="s">
        <v>97</v>
      </c>
      <c r="D20" s="2" t="s">
        <v>17</v>
      </c>
      <c r="E20" s="2" t="s">
        <v>29</v>
      </c>
      <c r="F20" s="3">
        <v>420</v>
      </c>
      <c r="G20" s="1">
        <v>44</v>
      </c>
      <c r="H20" s="3">
        <f t="shared" si="4"/>
        <v>464</v>
      </c>
      <c r="I20" s="3">
        <f t="shared" si="5"/>
        <v>208</v>
      </c>
      <c r="J20" s="28">
        <f>ROUNDDOWN((SUM(H20:I20)),0)</f>
        <v>672</v>
      </c>
      <c r="K20" s="4">
        <f t="shared" si="6"/>
        <v>8.6100000000000136</v>
      </c>
      <c r="L20" s="28">
        <v>680.61</v>
      </c>
      <c r="M20" s="4">
        <v>707.95</v>
      </c>
      <c r="N20" s="4">
        <f t="shared" si="1"/>
        <v>65.770159791898934</v>
      </c>
    </row>
    <row r="21" spans="1:14" ht="17.399999999999999" x14ac:dyDescent="0.3">
      <c r="A21" s="1" t="s">
        <v>98</v>
      </c>
      <c r="B21" s="58" t="s">
        <v>99</v>
      </c>
      <c r="C21" s="1" t="s">
        <v>100</v>
      </c>
      <c r="D21" s="2" t="s">
        <v>13</v>
      </c>
      <c r="E21" s="2" t="s">
        <v>29</v>
      </c>
      <c r="F21" s="3">
        <f>578/2</f>
        <v>289</v>
      </c>
      <c r="G21" s="1">
        <v>27</v>
      </c>
      <c r="H21" s="3">
        <f t="shared" si="4"/>
        <v>316</v>
      </c>
      <c r="I21" s="3">
        <f t="shared" si="5"/>
        <v>142</v>
      </c>
      <c r="J21" s="28">
        <f>ROUNDDOWN((SUM(H21:I21)),0)</f>
        <v>458</v>
      </c>
      <c r="K21" s="4">
        <f t="shared" si="6"/>
        <v>406.89</v>
      </c>
      <c r="L21" s="28">
        <v>864.89</v>
      </c>
      <c r="M21" s="4">
        <v>903.64</v>
      </c>
      <c r="N21" s="4">
        <f t="shared" si="1"/>
        <v>83.950204384987003</v>
      </c>
    </row>
    <row r="22" spans="1:14" ht="17.399999999999999" x14ac:dyDescent="0.3">
      <c r="A22" s="1" t="s">
        <v>101</v>
      </c>
      <c r="B22" s="58" t="s">
        <v>99</v>
      </c>
      <c r="C22" s="1" t="s">
        <v>102</v>
      </c>
      <c r="D22" s="2" t="s">
        <v>13</v>
      </c>
      <c r="E22" s="2" t="s">
        <v>29</v>
      </c>
      <c r="F22" s="3">
        <f>578/2</f>
        <v>289</v>
      </c>
      <c r="G22" s="1">
        <v>28</v>
      </c>
      <c r="H22" s="3">
        <f t="shared" si="4"/>
        <v>317</v>
      </c>
      <c r="I22" s="3">
        <f t="shared" si="5"/>
        <v>142</v>
      </c>
      <c r="J22" s="28">
        <f>ROUNDDOWN((SUM(H22:I22)),0)</f>
        <v>459</v>
      </c>
      <c r="K22" s="4">
        <f t="shared" si="6"/>
        <v>405.89</v>
      </c>
      <c r="L22" s="28">
        <v>864.89</v>
      </c>
      <c r="M22" s="4">
        <v>905.14</v>
      </c>
      <c r="N22" s="4">
        <f t="shared" si="1"/>
        <v>84.089557785209962</v>
      </c>
    </row>
    <row r="23" spans="1:14" ht="17.399999999999999" x14ac:dyDescent="0.3">
      <c r="A23" s="1">
        <v>20</v>
      </c>
      <c r="B23" s="11" t="s">
        <v>103</v>
      </c>
      <c r="C23" s="1" t="s">
        <v>104</v>
      </c>
      <c r="D23" s="2" t="s">
        <v>17</v>
      </c>
      <c r="E23" s="2" t="s">
        <v>34</v>
      </c>
      <c r="F23" s="3">
        <v>423</v>
      </c>
      <c r="G23" s="1">
        <v>23</v>
      </c>
      <c r="H23" s="3">
        <f t="shared" si="4"/>
        <v>446</v>
      </c>
      <c r="I23" s="3">
        <f t="shared" si="5"/>
        <v>200</v>
      </c>
      <c r="J23" s="28">
        <f>ROUNDDOWN((SUM(H23:I23)),0)</f>
        <v>646</v>
      </c>
      <c r="K23" s="4">
        <f t="shared" si="6"/>
        <v>34.610000000000014</v>
      </c>
      <c r="L23" s="28">
        <v>680.61</v>
      </c>
      <c r="M23" s="4">
        <v>707.95</v>
      </c>
      <c r="N23" s="4">
        <f t="shared" si="1"/>
        <v>65.770159791898934</v>
      </c>
    </row>
    <row r="24" spans="1:14" ht="17.399999999999999" x14ac:dyDescent="0.3">
      <c r="A24" s="1" t="s">
        <v>105</v>
      </c>
      <c r="B24" s="11" t="s">
        <v>35</v>
      </c>
      <c r="C24" s="1" t="s">
        <v>36</v>
      </c>
      <c r="D24" s="2" t="s">
        <v>17</v>
      </c>
      <c r="E24" s="2" t="s">
        <v>31</v>
      </c>
      <c r="F24" s="3">
        <v>374</v>
      </c>
      <c r="G24" s="1">
        <v>23</v>
      </c>
      <c r="H24" s="3">
        <f t="shared" si="4"/>
        <v>397</v>
      </c>
      <c r="I24" s="3">
        <f t="shared" si="5"/>
        <v>178</v>
      </c>
      <c r="J24" s="28">
        <f>ROUNDDOWN((SUM(H24:I24)),0)+1</f>
        <v>576</v>
      </c>
      <c r="K24" s="4">
        <f t="shared" si="6"/>
        <v>48.100000000000023</v>
      </c>
      <c r="L24" s="28">
        <v>624.1</v>
      </c>
      <c r="M24" s="4">
        <v>649.28</v>
      </c>
      <c r="N24" s="4">
        <f t="shared" si="1"/>
        <v>60.319583797844672</v>
      </c>
    </row>
    <row r="25" spans="1:14" ht="17.399999999999999" x14ac:dyDescent="0.3">
      <c r="A25" s="1" t="s">
        <v>106</v>
      </c>
      <c r="B25" s="11" t="s">
        <v>37</v>
      </c>
      <c r="C25" s="1" t="s">
        <v>38</v>
      </c>
      <c r="D25" s="2" t="s">
        <v>17</v>
      </c>
      <c r="E25" s="2" t="s">
        <v>31</v>
      </c>
      <c r="F25" s="3">
        <v>204</v>
      </c>
      <c r="G25" s="1">
        <v>0</v>
      </c>
      <c r="H25" s="3">
        <f t="shared" si="4"/>
        <v>204</v>
      </c>
      <c r="I25" s="3">
        <f t="shared" si="5"/>
        <v>91</v>
      </c>
      <c r="J25" s="28">
        <f t="shared" ref="J25:J31" si="7">ROUNDDOWN((SUM(H25:I25)),0)</f>
        <v>295</v>
      </c>
      <c r="K25" s="4">
        <f t="shared" si="6"/>
        <v>385.61</v>
      </c>
      <c r="L25" s="28">
        <v>680.61</v>
      </c>
      <c r="M25" s="4">
        <v>707.95</v>
      </c>
      <c r="N25" s="4">
        <f t="shared" si="1"/>
        <v>65.770159791898934</v>
      </c>
    </row>
    <row r="26" spans="1:14" ht="17.399999999999999" x14ac:dyDescent="0.3">
      <c r="A26" s="1">
        <v>22</v>
      </c>
      <c r="B26" s="11" t="s">
        <v>107</v>
      </c>
      <c r="C26" s="1" t="s">
        <v>108</v>
      </c>
      <c r="D26" s="2" t="s">
        <v>17</v>
      </c>
      <c r="E26" s="2" t="s">
        <v>19</v>
      </c>
      <c r="F26" s="3">
        <v>430</v>
      </c>
      <c r="G26" s="1">
        <v>0</v>
      </c>
      <c r="H26" s="3">
        <f t="shared" si="4"/>
        <v>430</v>
      </c>
      <c r="I26" s="3">
        <f t="shared" si="5"/>
        <v>193</v>
      </c>
      <c r="J26" s="28">
        <f t="shared" si="7"/>
        <v>623</v>
      </c>
      <c r="K26" s="4">
        <f t="shared" si="6"/>
        <v>1.1000000000000227</v>
      </c>
      <c r="L26" s="28">
        <v>624.1</v>
      </c>
      <c r="M26" s="4">
        <v>649.28</v>
      </c>
      <c r="N26" s="4">
        <f t="shared" si="1"/>
        <v>60.319583797844672</v>
      </c>
    </row>
    <row r="27" spans="1:14" ht="17.399999999999999" x14ac:dyDescent="0.3">
      <c r="A27" s="1">
        <v>23</v>
      </c>
      <c r="B27" s="11" t="s">
        <v>109</v>
      </c>
      <c r="C27" s="1" t="s">
        <v>110</v>
      </c>
      <c r="D27" s="2" t="s">
        <v>13</v>
      </c>
      <c r="E27" s="2" t="s">
        <v>29</v>
      </c>
      <c r="F27" s="3">
        <v>430</v>
      </c>
      <c r="G27" s="1">
        <v>0</v>
      </c>
      <c r="H27" s="3">
        <f t="shared" si="4"/>
        <v>430</v>
      </c>
      <c r="I27" s="3">
        <f t="shared" si="5"/>
        <v>193</v>
      </c>
      <c r="J27" s="28">
        <f t="shared" si="7"/>
        <v>623</v>
      </c>
      <c r="K27" s="4">
        <f t="shared" si="6"/>
        <v>37.690000000000055</v>
      </c>
      <c r="L27" s="28">
        <v>660.69</v>
      </c>
      <c r="M27" s="4">
        <v>681.9</v>
      </c>
      <c r="N27" s="4">
        <f t="shared" si="1"/>
        <v>63.350055741360094</v>
      </c>
    </row>
    <row r="28" spans="1:14" ht="17.399999999999999" x14ac:dyDescent="0.3">
      <c r="A28" s="1">
        <v>24</v>
      </c>
      <c r="B28" s="11" t="s">
        <v>111</v>
      </c>
      <c r="C28" s="1" t="s">
        <v>112</v>
      </c>
      <c r="D28" s="2" t="s">
        <v>18</v>
      </c>
      <c r="E28" s="2" t="s">
        <v>34</v>
      </c>
      <c r="F28" s="3">
        <v>652</v>
      </c>
      <c r="G28" s="1">
        <v>10</v>
      </c>
      <c r="H28" s="3">
        <f t="shared" si="4"/>
        <v>662</v>
      </c>
      <c r="I28" s="3">
        <f t="shared" si="5"/>
        <v>297</v>
      </c>
      <c r="J28" s="28">
        <f t="shared" si="7"/>
        <v>959</v>
      </c>
      <c r="K28" s="4">
        <f t="shared" si="6"/>
        <v>40.330000000000041</v>
      </c>
      <c r="L28" s="28">
        <v>999.33</v>
      </c>
      <c r="M28" s="4">
        <v>1041.6300000000001</v>
      </c>
      <c r="N28" s="4">
        <f t="shared" si="1"/>
        <v>96.769788182831675</v>
      </c>
    </row>
    <row r="29" spans="1:14" ht="17.399999999999999" x14ac:dyDescent="0.3">
      <c r="A29" s="1">
        <v>25</v>
      </c>
      <c r="B29" s="11" t="s">
        <v>113</v>
      </c>
      <c r="C29" s="1" t="s">
        <v>114</v>
      </c>
      <c r="D29" s="2" t="s">
        <v>17</v>
      </c>
      <c r="E29" s="2" t="s">
        <v>34</v>
      </c>
      <c r="F29" s="3">
        <v>460</v>
      </c>
      <c r="G29" s="1">
        <v>0</v>
      </c>
      <c r="H29" s="3">
        <f t="shared" si="4"/>
        <v>460</v>
      </c>
      <c r="I29" s="3">
        <f t="shared" si="5"/>
        <v>207</v>
      </c>
      <c r="J29" s="28">
        <f t="shared" si="7"/>
        <v>667</v>
      </c>
      <c r="K29" s="4">
        <f t="shared" si="6"/>
        <v>13.610000000000014</v>
      </c>
      <c r="L29" s="28">
        <v>680.61</v>
      </c>
      <c r="M29" s="4">
        <v>707.95</v>
      </c>
      <c r="N29" s="4">
        <f t="shared" si="1"/>
        <v>65.770159791898934</v>
      </c>
    </row>
    <row r="30" spans="1:14" ht="17.399999999999999" x14ac:dyDescent="0.3">
      <c r="A30" s="1">
        <v>26</v>
      </c>
      <c r="B30" s="11" t="s">
        <v>115</v>
      </c>
      <c r="C30" s="1" t="s">
        <v>116</v>
      </c>
      <c r="D30" s="2" t="s">
        <v>20</v>
      </c>
      <c r="E30" s="2" t="s">
        <v>19</v>
      </c>
      <c r="F30" s="3">
        <v>652</v>
      </c>
      <c r="G30" s="1">
        <v>0</v>
      </c>
      <c r="H30" s="3">
        <f t="shared" si="4"/>
        <v>652</v>
      </c>
      <c r="I30" s="3">
        <f t="shared" si="5"/>
        <v>293</v>
      </c>
      <c r="J30" s="28">
        <f t="shared" si="7"/>
        <v>945</v>
      </c>
      <c r="K30" s="4">
        <f t="shared" si="6"/>
        <v>209.54999999999995</v>
      </c>
      <c r="L30" s="28">
        <v>1154.55</v>
      </c>
      <c r="M30" s="4">
        <v>1201.05</v>
      </c>
      <c r="N30" s="4">
        <f t="shared" si="1"/>
        <v>111.58026755852843</v>
      </c>
    </row>
    <row r="31" spans="1:14" ht="17.399999999999999" x14ac:dyDescent="0.3">
      <c r="A31" s="1">
        <v>27</v>
      </c>
      <c r="B31" s="11" t="s">
        <v>117</v>
      </c>
      <c r="C31" s="1" t="s">
        <v>118</v>
      </c>
      <c r="D31" s="2" t="s">
        <v>20</v>
      </c>
      <c r="E31" s="2" t="s">
        <v>29</v>
      </c>
      <c r="F31" s="3">
        <v>652</v>
      </c>
      <c r="G31" s="1">
        <v>10</v>
      </c>
      <c r="H31" s="3">
        <f t="shared" si="4"/>
        <v>662</v>
      </c>
      <c r="I31" s="3">
        <f t="shared" si="5"/>
        <v>297</v>
      </c>
      <c r="J31" s="28">
        <f t="shared" si="7"/>
        <v>959</v>
      </c>
      <c r="K31" s="4">
        <f t="shared" si="6"/>
        <v>195.54999999999995</v>
      </c>
      <c r="L31" s="28">
        <v>1154.55</v>
      </c>
      <c r="M31" s="4">
        <v>1201.05</v>
      </c>
      <c r="N31" s="4">
        <f t="shared" si="1"/>
        <v>111.58026755852843</v>
      </c>
    </row>
    <row r="32" spans="1:14" ht="17.399999999999999" x14ac:dyDescent="0.3">
      <c r="A32" s="1">
        <v>28</v>
      </c>
      <c r="B32" s="11" t="s">
        <v>119</v>
      </c>
      <c r="C32" s="1" t="s">
        <v>120</v>
      </c>
      <c r="D32" s="2" t="s">
        <v>20</v>
      </c>
      <c r="E32" s="2" t="s">
        <v>39</v>
      </c>
      <c r="F32" s="3">
        <v>460</v>
      </c>
      <c r="G32" s="1">
        <v>0</v>
      </c>
      <c r="H32" s="3">
        <v>460</v>
      </c>
      <c r="I32" s="3">
        <v>207</v>
      </c>
      <c r="J32" s="28">
        <v>667</v>
      </c>
      <c r="K32" s="4">
        <f>L32-J32</f>
        <v>487.54999999999995</v>
      </c>
      <c r="L32" s="28">
        <v>1154.55</v>
      </c>
      <c r="M32" s="4">
        <v>1201.05</v>
      </c>
      <c r="N32" s="4">
        <f t="shared" si="1"/>
        <v>111.58026755852843</v>
      </c>
    </row>
    <row r="33" spans="1:14" ht="17.399999999999999" x14ac:dyDescent="0.3">
      <c r="A33" s="1">
        <v>29</v>
      </c>
      <c r="B33" s="11" t="s">
        <v>121</v>
      </c>
      <c r="C33" s="1" t="s">
        <v>122</v>
      </c>
      <c r="D33" s="2" t="s">
        <v>20</v>
      </c>
      <c r="E33" s="2" t="s">
        <v>39</v>
      </c>
      <c r="F33" s="3">
        <v>652</v>
      </c>
      <c r="G33" s="1">
        <v>0</v>
      </c>
      <c r="H33" s="3">
        <v>652</v>
      </c>
      <c r="I33" s="3">
        <v>293</v>
      </c>
      <c r="J33" s="28">
        <v>945</v>
      </c>
      <c r="K33" s="4">
        <f>L33-J33</f>
        <v>225.58999999999992</v>
      </c>
      <c r="L33" s="28">
        <v>1170.5899999999999</v>
      </c>
      <c r="M33" s="4">
        <v>1219.8800000000001</v>
      </c>
      <c r="N33" s="4">
        <f t="shared" si="1"/>
        <v>113.32961724266073</v>
      </c>
    </row>
    <row r="34" spans="1:14" ht="17.399999999999999" x14ac:dyDescent="0.3">
      <c r="A34" s="1">
        <v>30</v>
      </c>
      <c r="B34" s="11" t="s">
        <v>123</v>
      </c>
      <c r="C34" s="1"/>
      <c r="D34" s="2"/>
      <c r="E34" s="2"/>
      <c r="F34" s="3">
        <v>430</v>
      </c>
      <c r="G34" s="1">
        <v>0</v>
      </c>
      <c r="H34" s="3">
        <f>SUM(F34:G34)</f>
        <v>430</v>
      </c>
      <c r="I34" s="3">
        <f>ROUNDDOWN(H34*45%,0)</f>
        <v>193</v>
      </c>
      <c r="J34" s="28"/>
      <c r="K34" s="4">
        <v>0</v>
      </c>
      <c r="L34" s="28">
        <v>0</v>
      </c>
      <c r="M34" s="4"/>
      <c r="N34" s="4">
        <f t="shared" si="1"/>
        <v>0</v>
      </c>
    </row>
    <row r="35" spans="1:14" ht="17.399999999999999" x14ac:dyDescent="0.3">
      <c r="A35" s="1">
        <v>31</v>
      </c>
      <c r="B35" s="11" t="s">
        <v>124</v>
      </c>
      <c r="C35" s="1" t="s">
        <v>125</v>
      </c>
      <c r="D35" s="2" t="s">
        <v>17</v>
      </c>
      <c r="E35" s="2" t="s">
        <v>14</v>
      </c>
      <c r="F35" s="3">
        <v>430</v>
      </c>
      <c r="G35" s="1">
        <v>0</v>
      </c>
      <c r="H35" s="3">
        <f>SUM(F35:G35)</f>
        <v>430</v>
      </c>
      <c r="I35" s="3">
        <f>ROUNDDOWN(H35*45%,0)</f>
        <v>193</v>
      </c>
      <c r="J35" s="28">
        <f>ROUNDDOWN((SUM(H35:I35)),0)</f>
        <v>623</v>
      </c>
      <c r="K35" s="4">
        <f t="shared" ref="K35:K58" si="8">L35-J35</f>
        <v>57.610000000000014</v>
      </c>
      <c r="L35" s="28">
        <v>680.61</v>
      </c>
      <c r="M35" s="4">
        <v>707.95</v>
      </c>
      <c r="N35" s="4">
        <f t="shared" si="1"/>
        <v>65.770159791898934</v>
      </c>
    </row>
    <row r="36" spans="1:14" ht="17.399999999999999" x14ac:dyDescent="0.3">
      <c r="A36" s="1" t="s">
        <v>126</v>
      </c>
      <c r="B36" s="11" t="s">
        <v>127</v>
      </c>
      <c r="C36" s="45" t="s">
        <v>128</v>
      </c>
      <c r="D36" s="47" t="s">
        <v>18</v>
      </c>
      <c r="E36" s="47" t="s">
        <v>29</v>
      </c>
      <c r="F36" s="60">
        <v>652</v>
      </c>
      <c r="G36" s="45">
        <v>10</v>
      </c>
      <c r="H36" s="60">
        <v>662</v>
      </c>
      <c r="I36" s="60">
        <v>297</v>
      </c>
      <c r="J36" s="80">
        <f>H36+I36</f>
        <v>959</v>
      </c>
      <c r="K36" s="43">
        <f>L36-J36</f>
        <v>40.330000000000041</v>
      </c>
      <c r="L36" s="80">
        <v>999.33</v>
      </c>
      <c r="M36" s="43">
        <v>1041.6300000000001</v>
      </c>
      <c r="N36" s="43">
        <f>M36/10.764</f>
        <v>96.769788182831675</v>
      </c>
    </row>
    <row r="37" spans="1:14" ht="17.399999999999999" x14ac:dyDescent="0.3">
      <c r="A37" s="1" t="s">
        <v>129</v>
      </c>
      <c r="B37" s="11" t="s">
        <v>127</v>
      </c>
      <c r="C37" s="46"/>
      <c r="D37" s="48"/>
      <c r="E37" s="48"/>
      <c r="F37" s="61"/>
      <c r="G37" s="46"/>
      <c r="H37" s="61"/>
      <c r="I37" s="61"/>
      <c r="J37" s="81"/>
      <c r="K37" s="44"/>
      <c r="L37" s="81"/>
      <c r="M37" s="44"/>
      <c r="N37" s="44"/>
    </row>
    <row r="38" spans="1:14" ht="17.399999999999999" x14ac:dyDescent="0.3">
      <c r="A38" s="1">
        <v>33</v>
      </c>
      <c r="B38" s="12" t="s">
        <v>130</v>
      </c>
      <c r="C38" s="1" t="s">
        <v>131</v>
      </c>
      <c r="D38" s="59" t="s">
        <v>13</v>
      </c>
      <c r="E38" s="59" t="s">
        <v>24</v>
      </c>
      <c r="F38" s="3">
        <v>430</v>
      </c>
      <c r="G38" s="1">
        <v>0</v>
      </c>
      <c r="H38" s="3">
        <f t="shared" ref="H38:H54" si="9">SUM(F38:G38)</f>
        <v>430</v>
      </c>
      <c r="I38" s="3">
        <f t="shared" ref="I38:I54" si="10">ROUNDDOWN(H38*45%,0)</f>
        <v>193</v>
      </c>
      <c r="J38" s="28">
        <f>ROUNDDOWN((SUM(H38:I38)),0)</f>
        <v>623</v>
      </c>
      <c r="K38" s="4">
        <f t="shared" si="8"/>
        <v>241.89</v>
      </c>
      <c r="L38" s="28">
        <v>864.89</v>
      </c>
      <c r="M38" s="4">
        <v>903.64</v>
      </c>
      <c r="N38" s="4">
        <f t="shared" si="1"/>
        <v>83.950204384987003</v>
      </c>
    </row>
    <row r="39" spans="1:14" ht="34.799999999999997" x14ac:dyDescent="0.3">
      <c r="A39" s="1">
        <v>34</v>
      </c>
      <c r="B39" s="12" t="s">
        <v>132</v>
      </c>
      <c r="C39" s="1" t="s">
        <v>133</v>
      </c>
      <c r="D39" s="2" t="s">
        <v>20</v>
      </c>
      <c r="E39" s="2" t="s">
        <v>24</v>
      </c>
      <c r="F39" s="3">
        <v>430</v>
      </c>
      <c r="G39" s="1">
        <v>0</v>
      </c>
      <c r="H39" s="3">
        <f t="shared" si="9"/>
        <v>430</v>
      </c>
      <c r="I39" s="3">
        <f t="shared" si="10"/>
        <v>193</v>
      </c>
      <c r="J39" s="28">
        <f>ROUNDDOWN((SUM(H39:I39)),0)+354</f>
        <v>977</v>
      </c>
      <c r="K39" s="13">
        <f t="shared" si="8"/>
        <v>177.54999999999995</v>
      </c>
      <c r="L39" s="28">
        <v>1154.55</v>
      </c>
      <c r="M39" s="4">
        <v>1201.1500000000001</v>
      </c>
      <c r="N39" s="4">
        <f t="shared" si="1"/>
        <v>111.58955778520998</v>
      </c>
    </row>
    <row r="40" spans="1:14" ht="17.399999999999999" x14ac:dyDescent="0.3">
      <c r="A40" s="1">
        <v>35</v>
      </c>
      <c r="B40" s="11" t="s">
        <v>134</v>
      </c>
      <c r="C40" s="1" t="s">
        <v>135</v>
      </c>
      <c r="D40" s="2" t="s">
        <v>20</v>
      </c>
      <c r="E40" s="2" t="s">
        <v>34</v>
      </c>
      <c r="F40" s="3">
        <v>652</v>
      </c>
      <c r="G40" s="1">
        <v>10</v>
      </c>
      <c r="H40" s="3">
        <f t="shared" si="9"/>
        <v>662</v>
      </c>
      <c r="I40" s="3">
        <f t="shared" si="10"/>
        <v>297</v>
      </c>
      <c r="J40" s="28">
        <f>ROUNDDOWN((SUM(H40:I40)),0)+70</f>
        <v>1029</v>
      </c>
      <c r="K40" s="4">
        <f>L40-J40</f>
        <v>125.54999999999995</v>
      </c>
      <c r="L40" s="28">
        <v>1154.55</v>
      </c>
      <c r="M40" s="4">
        <v>1201.05</v>
      </c>
      <c r="N40" s="4">
        <f t="shared" si="1"/>
        <v>111.58026755852843</v>
      </c>
    </row>
    <row r="41" spans="1:14" ht="17.399999999999999" x14ac:dyDescent="0.3">
      <c r="A41" s="1">
        <v>36</v>
      </c>
      <c r="B41" s="11" t="s">
        <v>136</v>
      </c>
      <c r="C41" s="1" t="s">
        <v>137</v>
      </c>
      <c r="D41" s="2" t="s">
        <v>20</v>
      </c>
      <c r="E41" s="2" t="s">
        <v>34</v>
      </c>
      <c r="F41" s="3">
        <v>460</v>
      </c>
      <c r="G41" s="1">
        <v>0</v>
      </c>
      <c r="H41" s="3">
        <f t="shared" si="9"/>
        <v>460</v>
      </c>
      <c r="I41" s="3">
        <f t="shared" si="10"/>
        <v>207</v>
      </c>
      <c r="J41" s="28">
        <f t="shared" ref="J41:J51" si="11">ROUNDDOWN((SUM(H41:I41)),0)</f>
        <v>667</v>
      </c>
      <c r="K41" s="4">
        <f t="shared" si="8"/>
        <v>487.54999999999995</v>
      </c>
      <c r="L41" s="28">
        <v>1154.55</v>
      </c>
      <c r="M41" s="4">
        <v>1201.1500000000001</v>
      </c>
      <c r="N41" s="4">
        <f t="shared" si="1"/>
        <v>111.58955778520998</v>
      </c>
    </row>
    <row r="42" spans="1:14" ht="17.399999999999999" x14ac:dyDescent="0.3">
      <c r="A42" s="1">
        <v>37</v>
      </c>
      <c r="B42" s="11" t="s">
        <v>138</v>
      </c>
      <c r="C42" s="1" t="s">
        <v>139</v>
      </c>
      <c r="D42" s="2" t="s">
        <v>20</v>
      </c>
      <c r="E42" s="2" t="s">
        <v>24</v>
      </c>
      <c r="F42" s="3">
        <v>652</v>
      </c>
      <c r="G42" s="1">
        <v>0</v>
      </c>
      <c r="H42" s="3">
        <f t="shared" si="9"/>
        <v>652</v>
      </c>
      <c r="I42" s="3">
        <f t="shared" si="10"/>
        <v>293</v>
      </c>
      <c r="J42" s="28">
        <f t="shared" si="11"/>
        <v>945</v>
      </c>
      <c r="K42" s="4">
        <f t="shared" si="8"/>
        <v>209.54999999999995</v>
      </c>
      <c r="L42" s="28">
        <v>1154.55</v>
      </c>
      <c r="M42" s="4">
        <v>1201.05</v>
      </c>
      <c r="N42" s="4">
        <f t="shared" si="1"/>
        <v>111.58026755852843</v>
      </c>
    </row>
    <row r="43" spans="1:14" ht="17.399999999999999" x14ac:dyDescent="0.3">
      <c r="A43" s="1">
        <v>38</v>
      </c>
      <c r="B43" s="11" t="s">
        <v>140</v>
      </c>
      <c r="C43" s="1" t="s">
        <v>141</v>
      </c>
      <c r="D43" s="2" t="s">
        <v>18</v>
      </c>
      <c r="E43" s="2" t="s">
        <v>21</v>
      </c>
      <c r="F43" s="3">
        <v>391</v>
      </c>
      <c r="G43" s="1">
        <v>23</v>
      </c>
      <c r="H43" s="3">
        <f t="shared" si="9"/>
        <v>414</v>
      </c>
      <c r="I43" s="3">
        <f t="shared" si="10"/>
        <v>186</v>
      </c>
      <c r="J43" s="28">
        <f t="shared" si="11"/>
        <v>600</v>
      </c>
      <c r="K43" s="4">
        <f t="shared" si="8"/>
        <v>975.31</v>
      </c>
      <c r="L43" s="28">
        <v>1575.31</v>
      </c>
      <c r="M43" s="4">
        <v>1643.88</v>
      </c>
      <c r="N43" s="4">
        <f t="shared" si="1"/>
        <v>152.72017837235231</v>
      </c>
    </row>
    <row r="44" spans="1:14" ht="17.399999999999999" x14ac:dyDescent="0.3">
      <c r="A44" s="1">
        <v>39</v>
      </c>
      <c r="B44" s="11" t="s">
        <v>40</v>
      </c>
      <c r="C44" s="1" t="s">
        <v>41</v>
      </c>
      <c r="D44" s="2" t="s">
        <v>17</v>
      </c>
      <c r="E44" s="2" t="s">
        <v>14</v>
      </c>
      <c r="F44" s="3">
        <v>391</v>
      </c>
      <c r="G44" s="1">
        <v>23</v>
      </c>
      <c r="H44" s="3">
        <f t="shared" si="9"/>
        <v>414</v>
      </c>
      <c r="I44" s="3">
        <f t="shared" si="10"/>
        <v>186</v>
      </c>
      <c r="J44" s="28">
        <f t="shared" si="11"/>
        <v>600</v>
      </c>
      <c r="K44" s="4">
        <f t="shared" si="8"/>
        <v>24.100000000000023</v>
      </c>
      <c r="L44" s="28">
        <v>624.1</v>
      </c>
      <c r="M44" s="4">
        <v>649.28</v>
      </c>
      <c r="N44" s="4">
        <f t="shared" si="1"/>
        <v>60.319583797844672</v>
      </c>
    </row>
    <row r="45" spans="1:14" ht="17.399999999999999" x14ac:dyDescent="0.3">
      <c r="A45" s="1">
        <v>40</v>
      </c>
      <c r="B45" s="12" t="s">
        <v>142</v>
      </c>
      <c r="C45" s="1" t="s">
        <v>143</v>
      </c>
      <c r="D45" s="59" t="s">
        <v>17</v>
      </c>
      <c r="E45" s="59" t="s">
        <v>21</v>
      </c>
      <c r="F45" s="3">
        <v>391</v>
      </c>
      <c r="G45" s="1">
        <v>23</v>
      </c>
      <c r="H45" s="3">
        <f t="shared" si="9"/>
        <v>414</v>
      </c>
      <c r="I45" s="3">
        <f t="shared" si="10"/>
        <v>186</v>
      </c>
      <c r="J45" s="28">
        <f t="shared" si="11"/>
        <v>600</v>
      </c>
      <c r="K45" s="4">
        <f t="shared" si="8"/>
        <v>24.100000000000023</v>
      </c>
      <c r="L45" s="28">
        <v>624.1</v>
      </c>
      <c r="M45" s="4">
        <v>649.28</v>
      </c>
      <c r="N45" s="4">
        <f t="shared" si="1"/>
        <v>60.319583797844672</v>
      </c>
    </row>
    <row r="46" spans="1:14" ht="17.399999999999999" x14ac:dyDescent="0.3">
      <c r="A46" s="1">
        <v>41</v>
      </c>
      <c r="B46" s="11" t="s">
        <v>94</v>
      </c>
      <c r="C46" s="1" t="s">
        <v>144</v>
      </c>
      <c r="D46" s="2" t="s">
        <v>17</v>
      </c>
      <c r="E46" s="2" t="s">
        <v>29</v>
      </c>
      <c r="F46" s="3">
        <v>391</v>
      </c>
      <c r="G46" s="1">
        <v>23</v>
      </c>
      <c r="H46" s="3">
        <f t="shared" si="9"/>
        <v>414</v>
      </c>
      <c r="I46" s="3">
        <f t="shared" si="10"/>
        <v>186</v>
      </c>
      <c r="J46" s="28">
        <f t="shared" si="11"/>
        <v>600</v>
      </c>
      <c r="K46" s="4">
        <f t="shared" si="8"/>
        <v>24.100000000000023</v>
      </c>
      <c r="L46" s="28">
        <v>624.1</v>
      </c>
      <c r="M46" s="4">
        <v>649.28</v>
      </c>
      <c r="N46" s="4">
        <f t="shared" si="1"/>
        <v>60.319583797844672</v>
      </c>
    </row>
    <row r="47" spans="1:14" ht="17.399999999999999" x14ac:dyDescent="0.3">
      <c r="A47" s="1">
        <v>42</v>
      </c>
      <c r="B47" s="11" t="s">
        <v>145</v>
      </c>
      <c r="C47" s="1" t="s">
        <v>146</v>
      </c>
      <c r="D47" s="2" t="s">
        <v>13</v>
      </c>
      <c r="E47" s="2" t="s">
        <v>21</v>
      </c>
      <c r="F47" s="3">
        <v>554</v>
      </c>
      <c r="G47" s="1">
        <v>0</v>
      </c>
      <c r="H47" s="3">
        <f t="shared" si="9"/>
        <v>554</v>
      </c>
      <c r="I47" s="3">
        <f t="shared" si="10"/>
        <v>249</v>
      </c>
      <c r="J47" s="28">
        <f t="shared" si="11"/>
        <v>803</v>
      </c>
      <c r="K47" s="4">
        <f t="shared" si="8"/>
        <v>61.889999999999986</v>
      </c>
      <c r="L47" s="28">
        <v>864.89</v>
      </c>
      <c r="M47" s="4">
        <v>903.64</v>
      </c>
      <c r="N47" s="4">
        <f t="shared" si="1"/>
        <v>83.950204384987003</v>
      </c>
    </row>
    <row r="48" spans="1:14" ht="17.399999999999999" x14ac:dyDescent="0.3">
      <c r="A48" s="1">
        <v>43</v>
      </c>
      <c r="B48" s="11" t="s">
        <v>147</v>
      </c>
      <c r="C48" s="1" t="s">
        <v>148</v>
      </c>
      <c r="D48" s="2" t="s">
        <v>17</v>
      </c>
      <c r="E48" s="2" t="s">
        <v>14</v>
      </c>
      <c r="F48" s="3">
        <v>428</v>
      </c>
      <c r="G48" s="1">
        <v>0</v>
      </c>
      <c r="H48" s="3">
        <f t="shared" si="9"/>
        <v>428</v>
      </c>
      <c r="I48" s="3">
        <f t="shared" si="10"/>
        <v>192</v>
      </c>
      <c r="J48" s="28">
        <f t="shared" si="11"/>
        <v>620</v>
      </c>
      <c r="K48" s="4">
        <f t="shared" si="8"/>
        <v>60.610000000000014</v>
      </c>
      <c r="L48" s="28">
        <v>680.61</v>
      </c>
      <c r="M48" s="4">
        <v>707.95</v>
      </c>
      <c r="N48" s="4">
        <f t="shared" si="1"/>
        <v>65.770159791898934</v>
      </c>
    </row>
    <row r="49" spans="1:14" ht="17.399999999999999" x14ac:dyDescent="0.3">
      <c r="A49" s="1">
        <v>44</v>
      </c>
      <c r="B49" s="57" t="s">
        <v>149</v>
      </c>
      <c r="C49" s="1" t="s">
        <v>150</v>
      </c>
      <c r="D49" s="2" t="s">
        <v>13</v>
      </c>
      <c r="E49" s="2" t="s">
        <v>19</v>
      </c>
      <c r="F49" s="3">
        <v>428</v>
      </c>
      <c r="G49" s="1">
        <v>0</v>
      </c>
      <c r="H49" s="3">
        <f t="shared" si="9"/>
        <v>428</v>
      </c>
      <c r="I49" s="3">
        <f t="shared" si="10"/>
        <v>192</v>
      </c>
      <c r="J49" s="28">
        <f t="shared" si="11"/>
        <v>620</v>
      </c>
      <c r="K49" s="4">
        <f t="shared" si="8"/>
        <v>244.89</v>
      </c>
      <c r="L49" s="28">
        <v>864.89</v>
      </c>
      <c r="M49" s="4">
        <v>903.64</v>
      </c>
      <c r="N49" s="4">
        <f t="shared" si="1"/>
        <v>83.950204384987003</v>
      </c>
    </row>
    <row r="50" spans="1:14" ht="17.399999999999999" x14ac:dyDescent="0.3">
      <c r="A50" s="1">
        <v>45</v>
      </c>
      <c r="B50" s="11" t="s">
        <v>151</v>
      </c>
      <c r="C50" s="1" t="s">
        <v>152</v>
      </c>
      <c r="D50" s="2" t="s">
        <v>13</v>
      </c>
      <c r="E50" s="2" t="s">
        <v>19</v>
      </c>
      <c r="F50" s="3">
        <v>428</v>
      </c>
      <c r="G50" s="1">
        <v>0</v>
      </c>
      <c r="H50" s="3">
        <f t="shared" si="9"/>
        <v>428</v>
      </c>
      <c r="I50" s="3">
        <f t="shared" si="10"/>
        <v>192</v>
      </c>
      <c r="J50" s="28">
        <f t="shared" si="11"/>
        <v>620</v>
      </c>
      <c r="K50" s="4">
        <f t="shared" si="8"/>
        <v>40.690000000000055</v>
      </c>
      <c r="L50" s="28">
        <v>660.69</v>
      </c>
      <c r="M50" s="4">
        <v>681.9</v>
      </c>
      <c r="N50" s="4">
        <f t="shared" si="1"/>
        <v>63.350055741360094</v>
      </c>
    </row>
    <row r="51" spans="1:14" ht="17.399999999999999" x14ac:dyDescent="0.3">
      <c r="A51" s="1">
        <v>46</v>
      </c>
      <c r="B51" s="11" t="s">
        <v>153</v>
      </c>
      <c r="C51" s="1" t="s">
        <v>154</v>
      </c>
      <c r="D51" s="2" t="s">
        <v>17</v>
      </c>
      <c r="E51" s="2" t="s">
        <v>21</v>
      </c>
      <c r="F51" s="3">
        <v>428</v>
      </c>
      <c r="G51" s="1">
        <v>0</v>
      </c>
      <c r="H51" s="3">
        <f t="shared" si="9"/>
        <v>428</v>
      </c>
      <c r="I51" s="3">
        <f t="shared" si="10"/>
        <v>192</v>
      </c>
      <c r="J51" s="28">
        <f t="shared" si="11"/>
        <v>620</v>
      </c>
      <c r="K51" s="4">
        <f t="shared" si="8"/>
        <v>4.1000000000000227</v>
      </c>
      <c r="L51" s="28">
        <v>624.1</v>
      </c>
      <c r="M51" s="4">
        <v>649.28</v>
      </c>
      <c r="N51" s="4">
        <f t="shared" si="1"/>
        <v>60.319583797844672</v>
      </c>
    </row>
    <row r="52" spans="1:14" ht="17.399999999999999" x14ac:dyDescent="0.3">
      <c r="A52" s="1">
        <v>47</v>
      </c>
      <c r="B52" s="11" t="s">
        <v>155</v>
      </c>
      <c r="C52" s="62" t="s">
        <v>157</v>
      </c>
      <c r="D52" s="2" t="s">
        <v>18</v>
      </c>
      <c r="E52" s="2" t="s">
        <v>21</v>
      </c>
      <c r="F52" s="3">
        <v>430</v>
      </c>
      <c r="G52" s="1">
        <v>0</v>
      </c>
      <c r="H52" s="3">
        <f t="shared" si="9"/>
        <v>430</v>
      </c>
      <c r="I52" s="3">
        <f t="shared" si="10"/>
        <v>193</v>
      </c>
      <c r="J52" s="28">
        <f>ROUNDDOWN((SUM(H52:I52)),0)+311.5</f>
        <v>934.5</v>
      </c>
      <c r="K52" s="4">
        <f t="shared" si="8"/>
        <v>64.830000000000041</v>
      </c>
      <c r="L52" s="28">
        <v>999.33</v>
      </c>
      <c r="M52" s="4">
        <v>1041.6300000000001</v>
      </c>
      <c r="N52" s="4">
        <f>M52/10.764</f>
        <v>96.769788182831675</v>
      </c>
    </row>
    <row r="53" spans="1:14" ht="17.399999999999999" x14ac:dyDescent="0.3">
      <c r="A53" s="1">
        <v>48</v>
      </c>
      <c r="B53" s="11" t="s">
        <v>156</v>
      </c>
      <c r="C53" s="62" t="s">
        <v>158</v>
      </c>
      <c r="D53" s="2" t="s">
        <v>17</v>
      </c>
      <c r="E53" s="2" t="s">
        <v>159</v>
      </c>
      <c r="F53" s="3">
        <v>430</v>
      </c>
      <c r="G53" s="1">
        <v>0</v>
      </c>
      <c r="H53" s="3">
        <f t="shared" si="9"/>
        <v>430</v>
      </c>
      <c r="I53" s="3">
        <f t="shared" si="10"/>
        <v>193</v>
      </c>
      <c r="J53" s="28">
        <f>ROUNDDOWN((SUM(H53:I53)),0)</f>
        <v>623</v>
      </c>
      <c r="K53" s="4">
        <f t="shared" si="8"/>
        <v>1.1000000000000227</v>
      </c>
      <c r="L53" s="28">
        <v>624.1</v>
      </c>
      <c r="M53" s="4">
        <v>649.28</v>
      </c>
      <c r="N53" s="4">
        <f>M53/10.764</f>
        <v>60.319583797844672</v>
      </c>
    </row>
    <row r="54" spans="1:14" ht="17.399999999999999" x14ac:dyDescent="0.3">
      <c r="A54" s="1" t="s">
        <v>160</v>
      </c>
      <c r="B54" s="11" t="s">
        <v>161</v>
      </c>
      <c r="C54" s="1" t="s">
        <v>162</v>
      </c>
      <c r="D54" s="2" t="s">
        <v>20</v>
      </c>
      <c r="E54" s="2" t="s">
        <v>42</v>
      </c>
      <c r="F54" s="3">
        <v>652</v>
      </c>
      <c r="G54" s="1">
        <v>10</v>
      </c>
      <c r="H54" s="3">
        <f t="shared" si="9"/>
        <v>662</v>
      </c>
      <c r="I54" s="3">
        <f t="shared" si="10"/>
        <v>297</v>
      </c>
      <c r="J54" s="28">
        <f>ROUNDDOWN((SUM(H54:I54)),0)</f>
        <v>959</v>
      </c>
      <c r="K54" s="4">
        <f t="shared" si="8"/>
        <v>195.54999999999995</v>
      </c>
      <c r="L54" s="28">
        <v>1154.55</v>
      </c>
      <c r="M54" s="4">
        <v>1201.05</v>
      </c>
      <c r="N54" s="4">
        <f t="shared" si="1"/>
        <v>111.58026755852843</v>
      </c>
    </row>
    <row r="55" spans="1:14" ht="17.399999999999999" x14ac:dyDescent="0.3">
      <c r="A55" s="1" t="s">
        <v>163</v>
      </c>
      <c r="B55" s="11" t="s">
        <v>164</v>
      </c>
      <c r="C55" s="1"/>
      <c r="D55" s="2"/>
      <c r="E55" s="2"/>
      <c r="F55" s="3"/>
      <c r="G55" s="1"/>
      <c r="H55" s="3"/>
      <c r="I55" s="3"/>
      <c r="J55" s="28"/>
      <c r="K55" s="4">
        <f t="shared" si="8"/>
        <v>0</v>
      </c>
      <c r="L55" s="28">
        <v>0</v>
      </c>
      <c r="M55" s="4"/>
      <c r="N55" s="4">
        <f t="shared" si="1"/>
        <v>0</v>
      </c>
    </row>
    <row r="56" spans="1:14" ht="17.399999999999999" x14ac:dyDescent="0.3">
      <c r="A56" s="1">
        <v>50</v>
      </c>
      <c r="B56" s="11" t="s">
        <v>165</v>
      </c>
      <c r="C56" s="1" t="s">
        <v>166</v>
      </c>
      <c r="D56" s="2" t="s">
        <v>17</v>
      </c>
      <c r="E56" s="2" t="s">
        <v>19</v>
      </c>
      <c r="F56" s="3">
        <v>460</v>
      </c>
      <c r="G56" s="1">
        <v>0</v>
      </c>
      <c r="H56" s="3">
        <f t="shared" ref="H56:H62" si="12">SUM(F56:G56)</f>
        <v>460</v>
      </c>
      <c r="I56" s="3">
        <f t="shared" ref="I56:I62" si="13">ROUNDDOWN(H56*45%,0)</f>
        <v>207</v>
      </c>
      <c r="J56" s="28">
        <f>ROUNDDOWN((SUM(H56:I56)),0)</f>
        <v>667</v>
      </c>
      <c r="K56" s="4">
        <f t="shared" si="8"/>
        <v>13.610000000000014</v>
      </c>
      <c r="L56" s="28">
        <v>680.61</v>
      </c>
      <c r="M56" s="4">
        <v>707.95</v>
      </c>
      <c r="N56" s="4">
        <f t="shared" si="1"/>
        <v>65.770159791898934</v>
      </c>
    </row>
    <row r="57" spans="1:14" ht="17.399999999999999" x14ac:dyDescent="0.3">
      <c r="A57" s="1">
        <v>51</v>
      </c>
      <c r="B57" s="11" t="s">
        <v>167</v>
      </c>
      <c r="C57" s="1" t="s">
        <v>168</v>
      </c>
      <c r="D57" s="2" t="s">
        <v>17</v>
      </c>
      <c r="E57" s="2" t="s">
        <v>22</v>
      </c>
      <c r="F57" s="3">
        <v>430</v>
      </c>
      <c r="G57" s="1">
        <v>0</v>
      </c>
      <c r="H57" s="3">
        <f t="shared" si="12"/>
        <v>430</v>
      </c>
      <c r="I57" s="3">
        <f t="shared" si="13"/>
        <v>193</v>
      </c>
      <c r="J57" s="28">
        <f>ROUNDDOWN((SUM(H57:I57)),0)</f>
        <v>623</v>
      </c>
      <c r="K57" s="4">
        <f t="shared" si="8"/>
        <v>1.1000000000000227</v>
      </c>
      <c r="L57" s="28">
        <v>624.1</v>
      </c>
      <c r="M57" s="4">
        <v>649.28</v>
      </c>
      <c r="N57" s="4">
        <f t="shared" si="1"/>
        <v>60.319583797844672</v>
      </c>
    </row>
    <row r="58" spans="1:14" ht="17.399999999999999" x14ac:dyDescent="0.3">
      <c r="A58" s="1">
        <v>52</v>
      </c>
      <c r="B58" s="11" t="s">
        <v>169</v>
      </c>
      <c r="C58" s="1" t="s">
        <v>170</v>
      </c>
      <c r="D58" s="2" t="s">
        <v>17</v>
      </c>
      <c r="E58" s="2" t="s">
        <v>21</v>
      </c>
      <c r="F58" s="3">
        <v>430</v>
      </c>
      <c r="G58" s="1">
        <v>0</v>
      </c>
      <c r="H58" s="3">
        <f t="shared" si="12"/>
        <v>430</v>
      </c>
      <c r="I58" s="3">
        <f t="shared" si="13"/>
        <v>193</v>
      </c>
      <c r="J58" s="28">
        <f>ROUNDDOWN((SUM(H58:I58)),0)</f>
        <v>623</v>
      </c>
      <c r="K58" s="4">
        <f t="shared" si="8"/>
        <v>57.610000000000014</v>
      </c>
      <c r="L58" s="28">
        <v>680.61</v>
      </c>
      <c r="M58" s="4">
        <v>707.95</v>
      </c>
      <c r="N58" s="4">
        <f t="shared" si="1"/>
        <v>65.770159791898934</v>
      </c>
    </row>
    <row r="59" spans="1:14" ht="17.399999999999999" x14ac:dyDescent="0.3">
      <c r="A59" s="2">
        <v>53</v>
      </c>
      <c r="B59" s="11" t="s">
        <v>171</v>
      </c>
      <c r="C59" s="2" t="s">
        <v>172</v>
      </c>
      <c r="D59" s="2" t="s">
        <v>18</v>
      </c>
      <c r="E59" s="2" t="s">
        <v>19</v>
      </c>
      <c r="F59" s="8">
        <v>430</v>
      </c>
      <c r="G59" s="2">
        <v>0</v>
      </c>
      <c r="H59" s="8">
        <f t="shared" si="12"/>
        <v>430</v>
      </c>
      <c r="I59" s="8">
        <f t="shared" si="13"/>
        <v>193</v>
      </c>
      <c r="J59" s="29">
        <f>ROUNDDOWN((SUM(H59:I59)),0)</f>
        <v>623</v>
      </c>
      <c r="K59" s="13">
        <f>L59-J59</f>
        <v>952.31</v>
      </c>
      <c r="L59" s="29">
        <v>1575.31</v>
      </c>
      <c r="M59" s="13">
        <v>1643.88</v>
      </c>
      <c r="N59" s="13">
        <f>M59/10.764</f>
        <v>152.72017837235231</v>
      </c>
    </row>
    <row r="60" spans="1:14" ht="17.399999999999999" x14ac:dyDescent="0.3">
      <c r="A60" s="1">
        <v>54</v>
      </c>
      <c r="B60" s="11" t="s">
        <v>173</v>
      </c>
      <c r="C60" s="1" t="s">
        <v>174</v>
      </c>
      <c r="D60" s="2" t="s">
        <v>17</v>
      </c>
      <c r="E60" s="2" t="s">
        <v>34</v>
      </c>
      <c r="F60" s="3">
        <v>430</v>
      </c>
      <c r="G60" s="1">
        <v>0</v>
      </c>
      <c r="H60" s="3">
        <f t="shared" si="12"/>
        <v>430</v>
      </c>
      <c r="I60" s="3">
        <f t="shared" si="13"/>
        <v>193</v>
      </c>
      <c r="J60" s="28">
        <f>ROUNDDOWN((SUM(H60:I60)),0)</f>
        <v>623</v>
      </c>
      <c r="K60" s="4">
        <f>L60-J60</f>
        <v>1.1000000000000227</v>
      </c>
      <c r="L60" s="28">
        <v>624.1</v>
      </c>
      <c r="M60" s="4">
        <v>649.28</v>
      </c>
      <c r="N60" s="4">
        <f>M60/10.764</f>
        <v>60.319583797844672</v>
      </c>
    </row>
    <row r="61" spans="1:14" ht="17.399999999999999" x14ac:dyDescent="0.3">
      <c r="A61" s="1">
        <v>55</v>
      </c>
      <c r="B61" s="11" t="s">
        <v>43</v>
      </c>
      <c r="C61" s="1" t="s">
        <v>44</v>
      </c>
      <c r="D61" s="2" t="s">
        <v>20</v>
      </c>
      <c r="E61" s="2" t="s">
        <v>19</v>
      </c>
      <c r="F61" s="3">
        <v>652</v>
      </c>
      <c r="G61" s="1">
        <v>10</v>
      </c>
      <c r="H61" s="3">
        <f t="shared" si="12"/>
        <v>662</v>
      </c>
      <c r="I61" s="3">
        <f>ROUNDDOWN(H61*45%,0)</f>
        <v>297</v>
      </c>
      <c r="J61" s="28">
        <f>ROUNDDOWN((SUM(H61:I61)),0)+196-0.45</f>
        <v>1154.55</v>
      </c>
      <c r="K61" s="4">
        <f>L61-J61</f>
        <v>0</v>
      </c>
      <c r="L61" s="28">
        <v>1154.55</v>
      </c>
      <c r="M61" s="4">
        <v>1201.1500000000001</v>
      </c>
      <c r="N61" s="4">
        <f>M61/10.764</f>
        <v>111.58955778520998</v>
      </c>
    </row>
    <row r="62" spans="1:14" ht="17.399999999999999" x14ac:dyDescent="0.3">
      <c r="A62" s="1">
        <v>56</v>
      </c>
      <c r="B62" s="11" t="s">
        <v>175</v>
      </c>
      <c r="C62" s="1" t="s">
        <v>176</v>
      </c>
      <c r="D62" s="2" t="s">
        <v>18</v>
      </c>
      <c r="E62" s="2" t="s">
        <v>39</v>
      </c>
      <c r="F62" s="3">
        <v>652</v>
      </c>
      <c r="G62" s="1">
        <v>0</v>
      </c>
      <c r="H62" s="3">
        <f t="shared" si="12"/>
        <v>652</v>
      </c>
      <c r="I62" s="3">
        <f t="shared" si="13"/>
        <v>293</v>
      </c>
      <c r="J62" s="28">
        <f>ROUNDDOWN((SUM(H62:I62)),0)</f>
        <v>945</v>
      </c>
      <c r="K62" s="4">
        <f>L62-J62</f>
        <v>54.330000000000041</v>
      </c>
      <c r="L62" s="28">
        <v>999.33</v>
      </c>
      <c r="M62" s="4">
        <v>1041.6300000000001</v>
      </c>
      <c r="N62" s="4">
        <f>M62/10.764</f>
        <v>96.769788182831675</v>
      </c>
    </row>
    <row r="63" spans="1:14" ht="17.399999999999999" x14ac:dyDescent="0.3">
      <c r="A63" s="1"/>
      <c r="B63" s="11"/>
      <c r="C63" s="1"/>
      <c r="D63" s="2"/>
      <c r="E63" s="2"/>
      <c r="F63" s="3"/>
      <c r="G63" s="1"/>
      <c r="H63" s="3"/>
      <c r="I63" s="3"/>
      <c r="J63" s="28"/>
      <c r="K63" s="4"/>
      <c r="L63" s="28"/>
      <c r="M63" s="4"/>
      <c r="N63" s="4"/>
    </row>
    <row r="64" spans="1:14" ht="17.399999999999999" x14ac:dyDescent="0.3">
      <c r="A64" s="1">
        <v>57</v>
      </c>
      <c r="B64" s="11" t="s">
        <v>45</v>
      </c>
      <c r="C64" s="45" t="s">
        <v>46</v>
      </c>
      <c r="D64" s="47" t="s">
        <v>20</v>
      </c>
      <c r="E64" s="47" t="s">
        <v>21</v>
      </c>
      <c r="F64" s="3">
        <v>430</v>
      </c>
      <c r="G64" s="1">
        <v>0</v>
      </c>
      <c r="H64" s="3">
        <f>SUM(F64:G64)</f>
        <v>430</v>
      </c>
      <c r="I64" s="3">
        <f>ROUNDDOWN(H64*45%,0)</f>
        <v>193</v>
      </c>
      <c r="J64" s="28">
        <f>ROUNDDOWN((SUM(H64:I64)),0)</f>
        <v>623</v>
      </c>
      <c r="K64" s="43">
        <f>L64-J66</f>
        <v>-91.450000000000045</v>
      </c>
      <c r="L64" s="80">
        <v>1154.55</v>
      </c>
      <c r="M64" s="43">
        <v>1201.1500000000001</v>
      </c>
      <c r="N64" s="43">
        <f>M64/10.764</f>
        <v>111.58955778520998</v>
      </c>
    </row>
    <row r="65" spans="1:14" ht="17.399999999999999" x14ac:dyDescent="0.3">
      <c r="A65" s="1">
        <v>58</v>
      </c>
      <c r="B65" s="11" t="s">
        <v>47</v>
      </c>
      <c r="C65" s="46"/>
      <c r="D65" s="48"/>
      <c r="E65" s="48"/>
      <c r="F65" s="3">
        <v>430</v>
      </c>
      <c r="G65" s="1">
        <v>0</v>
      </c>
      <c r="H65" s="3">
        <f>SUM(F65:G65)</f>
        <v>430</v>
      </c>
      <c r="I65" s="3">
        <f>ROUNDDOWN(H65*45%,0)</f>
        <v>193</v>
      </c>
      <c r="J65" s="28">
        <f>ROUNDDOWN((SUM(H65:I65)),0)</f>
        <v>623</v>
      </c>
      <c r="K65" s="44"/>
      <c r="L65" s="81"/>
      <c r="M65" s="44"/>
      <c r="N65" s="44"/>
    </row>
    <row r="66" spans="1:14" ht="23.4" x14ac:dyDescent="0.3">
      <c r="A66" s="63"/>
      <c r="B66" s="64" t="s">
        <v>177</v>
      </c>
      <c r="C66" s="65"/>
      <c r="D66" s="63"/>
      <c r="E66" s="63"/>
      <c r="F66" s="66">
        <f>SUM(F64:F65)</f>
        <v>860</v>
      </c>
      <c r="G66" s="66">
        <f t="shared" ref="G66:N66" si="14">SUM(G64:G65)</f>
        <v>0</v>
      </c>
      <c r="H66" s="66">
        <f t="shared" si="14"/>
        <v>860</v>
      </c>
      <c r="I66" s="66">
        <f t="shared" si="14"/>
        <v>386</v>
      </c>
      <c r="J66" s="82">
        <f t="shared" si="14"/>
        <v>1246</v>
      </c>
      <c r="K66" s="66">
        <f t="shared" si="14"/>
        <v>-91.450000000000045</v>
      </c>
      <c r="L66" s="82">
        <f t="shared" si="14"/>
        <v>1154.55</v>
      </c>
      <c r="M66" s="66">
        <f t="shared" si="14"/>
        <v>1201.1500000000001</v>
      </c>
      <c r="N66" s="66">
        <f t="shared" si="14"/>
        <v>111.58955778520998</v>
      </c>
    </row>
    <row r="67" spans="1:14" ht="17.399999999999999" x14ac:dyDescent="0.3">
      <c r="A67" s="2"/>
      <c r="B67" s="11"/>
      <c r="C67" s="1"/>
      <c r="D67" s="2"/>
      <c r="E67" s="2"/>
      <c r="F67" s="3"/>
      <c r="G67" s="1"/>
      <c r="H67" s="3"/>
      <c r="I67" s="3"/>
      <c r="J67" s="28"/>
      <c r="K67" s="13"/>
      <c r="L67" s="28"/>
      <c r="M67" s="4"/>
      <c r="N67" s="4"/>
    </row>
    <row r="68" spans="1:14" ht="17.399999999999999" x14ac:dyDescent="0.3">
      <c r="A68" s="1">
        <f>A65+1</f>
        <v>59</v>
      </c>
      <c r="B68" s="11" t="s">
        <v>48</v>
      </c>
      <c r="C68" s="51" t="s">
        <v>50</v>
      </c>
      <c r="D68" s="50" t="s">
        <v>18</v>
      </c>
      <c r="E68" s="50" t="s">
        <v>24</v>
      </c>
      <c r="F68" s="3">
        <v>652</v>
      </c>
      <c r="G68" s="1">
        <v>10</v>
      </c>
      <c r="H68" s="3">
        <f>SUM(F68:G68)</f>
        <v>662</v>
      </c>
      <c r="I68" s="3">
        <f>ROUNDDOWN(H68*45%,0)</f>
        <v>297</v>
      </c>
      <c r="J68" s="28">
        <f>ROUNDDOWN((SUM(H68:I68)),0)</f>
        <v>959</v>
      </c>
      <c r="K68" s="52">
        <f>L68-(J68+J69)</f>
        <v>-50.690000000000055</v>
      </c>
      <c r="L68" s="28">
        <v>1575.31</v>
      </c>
      <c r="M68" s="4">
        <v>1643.88</v>
      </c>
      <c r="N68" s="4">
        <f>M68/10.764</f>
        <v>152.72017837235231</v>
      </c>
    </row>
    <row r="69" spans="1:14" ht="17.399999999999999" x14ac:dyDescent="0.3">
      <c r="A69" s="1">
        <f>A68+1</f>
        <v>60</v>
      </c>
      <c r="B69" s="11" t="s">
        <v>49</v>
      </c>
      <c r="C69" s="51"/>
      <c r="D69" s="50"/>
      <c r="E69" s="50"/>
      <c r="F69" s="3">
        <v>460</v>
      </c>
      <c r="G69" s="1">
        <v>0</v>
      </c>
      <c r="H69" s="3">
        <f>SUM(F69:G69)</f>
        <v>460</v>
      </c>
      <c r="I69" s="3">
        <f>ROUNDDOWN(H69*45%,0)</f>
        <v>207</v>
      </c>
      <c r="J69" s="28">
        <f>ROUNDDOWN((SUM(H69:I69)),0)</f>
        <v>667</v>
      </c>
      <c r="K69" s="52"/>
      <c r="L69" s="28">
        <v>0</v>
      </c>
      <c r="M69" s="4"/>
      <c r="N69" s="4"/>
    </row>
    <row r="70" spans="1:14" ht="23.4" x14ac:dyDescent="0.3">
      <c r="A70" s="65"/>
      <c r="B70" s="64" t="s">
        <v>177</v>
      </c>
      <c r="C70" s="65"/>
      <c r="D70" s="63"/>
      <c r="E70" s="63"/>
      <c r="F70" s="66">
        <f>SUM(F68:F69)</f>
        <v>1112</v>
      </c>
      <c r="G70" s="66">
        <f t="shared" ref="G70:N70" si="15">SUM(G68:G69)</f>
        <v>10</v>
      </c>
      <c r="H70" s="66">
        <f t="shared" si="15"/>
        <v>1122</v>
      </c>
      <c r="I70" s="66">
        <f t="shared" si="15"/>
        <v>504</v>
      </c>
      <c r="J70" s="82">
        <f t="shared" si="15"/>
        <v>1626</v>
      </c>
      <c r="K70" s="66">
        <f>SUM(K68:K69)</f>
        <v>-50.690000000000055</v>
      </c>
      <c r="L70" s="82">
        <f>SUM(L68:L69)</f>
        <v>1575.31</v>
      </c>
      <c r="M70" s="66">
        <f t="shared" si="15"/>
        <v>1643.88</v>
      </c>
      <c r="N70" s="66">
        <f t="shared" si="15"/>
        <v>152.72017837235231</v>
      </c>
    </row>
    <row r="71" spans="1:14" ht="17.399999999999999" x14ac:dyDescent="0.3">
      <c r="A71" s="1"/>
      <c r="B71" s="11"/>
      <c r="C71" s="1"/>
      <c r="D71" s="2"/>
      <c r="E71" s="2"/>
      <c r="F71" s="3"/>
      <c r="G71" s="1"/>
      <c r="H71" s="3"/>
      <c r="I71" s="3"/>
      <c r="J71" s="28"/>
      <c r="K71" s="4"/>
      <c r="L71" s="28"/>
      <c r="M71" s="4"/>
      <c r="N71" s="4"/>
    </row>
    <row r="72" spans="1:14" ht="17.399999999999999" x14ac:dyDescent="0.3">
      <c r="A72" s="1">
        <f>A69+1</f>
        <v>61</v>
      </c>
      <c r="B72" s="11" t="s">
        <v>51</v>
      </c>
      <c r="C72" s="51" t="s">
        <v>52</v>
      </c>
      <c r="D72" s="50" t="s">
        <v>18</v>
      </c>
      <c r="E72" s="50" t="s">
        <v>39</v>
      </c>
      <c r="F72" s="3">
        <v>460</v>
      </c>
      <c r="G72" s="1">
        <v>0</v>
      </c>
      <c r="H72" s="3">
        <f t="shared" ref="H72:H77" si="16">SUM(F72:G72)</f>
        <v>460</v>
      </c>
      <c r="I72" s="3">
        <f t="shared" ref="I72:I77" si="17">ROUNDDOWN(H72*45%,0)</f>
        <v>207</v>
      </c>
      <c r="J72" s="28">
        <f t="shared" ref="J72:J77" si="18">ROUNDDOWN((SUM(H72:I72)),0)</f>
        <v>667</v>
      </c>
      <c r="K72" s="49">
        <f>L72-(J72+J73)</f>
        <v>-36.690000000000055</v>
      </c>
      <c r="L72" s="28">
        <v>1575.31</v>
      </c>
      <c r="M72" s="4">
        <v>1643.88</v>
      </c>
      <c r="N72" s="4">
        <f t="shared" ref="N72:N77" si="19">M72/10.764</f>
        <v>152.72017837235231</v>
      </c>
    </row>
    <row r="73" spans="1:14" ht="17.399999999999999" x14ac:dyDescent="0.3">
      <c r="A73" s="2">
        <f>A72+1</f>
        <v>62</v>
      </c>
      <c r="B73" s="11" t="s">
        <v>53</v>
      </c>
      <c r="C73" s="51"/>
      <c r="D73" s="50"/>
      <c r="E73" s="50"/>
      <c r="F73" s="3">
        <v>652</v>
      </c>
      <c r="G73" s="1">
        <v>0</v>
      </c>
      <c r="H73" s="3">
        <f t="shared" si="16"/>
        <v>652</v>
      </c>
      <c r="I73" s="3">
        <f t="shared" si="17"/>
        <v>293</v>
      </c>
      <c r="J73" s="28">
        <f t="shared" si="18"/>
        <v>945</v>
      </c>
      <c r="K73" s="49"/>
      <c r="L73" s="28">
        <v>0</v>
      </c>
      <c r="M73" s="4"/>
      <c r="N73" s="4">
        <f t="shared" si="19"/>
        <v>0</v>
      </c>
    </row>
    <row r="74" spans="1:14" ht="17.399999999999999" x14ac:dyDescent="0.3">
      <c r="A74" s="2">
        <f>A73+1</f>
        <v>63</v>
      </c>
      <c r="B74" s="11" t="s">
        <v>54</v>
      </c>
      <c r="C74" s="50" t="s">
        <v>56</v>
      </c>
      <c r="D74" s="50" t="s">
        <v>18</v>
      </c>
      <c r="E74" s="50" t="s">
        <v>42</v>
      </c>
      <c r="F74" s="8">
        <v>460</v>
      </c>
      <c r="G74" s="2">
        <v>0</v>
      </c>
      <c r="H74" s="8">
        <f t="shared" si="16"/>
        <v>460</v>
      </c>
      <c r="I74" s="8">
        <f t="shared" si="17"/>
        <v>207</v>
      </c>
      <c r="J74" s="29">
        <f t="shared" si="18"/>
        <v>667</v>
      </c>
      <c r="K74" s="49">
        <f>L74-(J74+J75)</f>
        <v>-36.690000000000055</v>
      </c>
      <c r="L74" s="28">
        <v>1575.31</v>
      </c>
      <c r="M74" s="4">
        <v>1643.88</v>
      </c>
      <c r="N74" s="4">
        <f t="shared" si="19"/>
        <v>152.72017837235231</v>
      </c>
    </row>
    <row r="75" spans="1:14" ht="17.399999999999999" x14ac:dyDescent="0.3">
      <c r="A75" s="2">
        <f t="shared" ref="A75:A77" si="20">A74+1</f>
        <v>64</v>
      </c>
      <c r="B75" s="11" t="s">
        <v>55</v>
      </c>
      <c r="C75" s="50"/>
      <c r="D75" s="50"/>
      <c r="E75" s="50"/>
      <c r="F75" s="8">
        <v>652</v>
      </c>
      <c r="G75" s="2">
        <v>0</v>
      </c>
      <c r="H75" s="8">
        <f t="shared" si="16"/>
        <v>652</v>
      </c>
      <c r="I75" s="8">
        <f t="shared" si="17"/>
        <v>293</v>
      </c>
      <c r="J75" s="29">
        <f t="shared" si="18"/>
        <v>945</v>
      </c>
      <c r="K75" s="49"/>
      <c r="L75" s="28">
        <v>0</v>
      </c>
      <c r="M75" s="4"/>
      <c r="N75" s="4">
        <f t="shared" si="19"/>
        <v>0</v>
      </c>
    </row>
    <row r="76" spans="1:14" ht="17.399999999999999" x14ac:dyDescent="0.3">
      <c r="A76" s="2">
        <f t="shared" si="20"/>
        <v>65</v>
      </c>
      <c r="B76" s="12" t="s">
        <v>55</v>
      </c>
      <c r="C76" s="1" t="s">
        <v>57</v>
      </c>
      <c r="D76" s="2" t="s">
        <v>18</v>
      </c>
      <c r="E76" s="2" t="s">
        <v>34</v>
      </c>
      <c r="F76" s="3">
        <v>652</v>
      </c>
      <c r="G76" s="1">
        <v>0</v>
      </c>
      <c r="H76" s="3">
        <f t="shared" si="16"/>
        <v>652</v>
      </c>
      <c r="I76" s="3">
        <f t="shared" si="17"/>
        <v>293</v>
      </c>
      <c r="J76" s="28">
        <f t="shared" si="18"/>
        <v>945</v>
      </c>
      <c r="K76" s="4">
        <f>L76-J76</f>
        <v>120.96000000000004</v>
      </c>
      <c r="L76" s="28">
        <v>1065.96</v>
      </c>
      <c r="M76" s="4">
        <v>1104.92</v>
      </c>
      <c r="N76" s="4">
        <f t="shared" si="19"/>
        <v>102.64957264957266</v>
      </c>
    </row>
    <row r="77" spans="1:14" ht="17.399999999999999" x14ac:dyDescent="0.3">
      <c r="A77" s="2">
        <f t="shared" si="20"/>
        <v>66</v>
      </c>
      <c r="B77" s="11" t="s">
        <v>58</v>
      </c>
      <c r="C77" s="1" t="s">
        <v>59</v>
      </c>
      <c r="D77" s="2" t="s">
        <v>17</v>
      </c>
      <c r="E77" s="2" t="s">
        <v>22</v>
      </c>
      <c r="F77" s="3">
        <v>302</v>
      </c>
      <c r="G77" s="1">
        <v>0</v>
      </c>
      <c r="H77" s="3">
        <f t="shared" si="16"/>
        <v>302</v>
      </c>
      <c r="I77" s="3">
        <f t="shared" si="17"/>
        <v>135</v>
      </c>
      <c r="J77" s="28">
        <f t="shared" si="18"/>
        <v>437</v>
      </c>
      <c r="K77" s="4">
        <f>L77-J77</f>
        <v>243.61</v>
      </c>
      <c r="L77" s="28">
        <v>680.61</v>
      </c>
      <c r="M77" s="4">
        <v>707.95</v>
      </c>
      <c r="N77" s="4">
        <f t="shared" si="19"/>
        <v>65.770159791898934</v>
      </c>
    </row>
    <row r="78" spans="1:14" ht="23.4" x14ac:dyDescent="0.3">
      <c r="A78" s="67"/>
      <c r="B78" s="64" t="s">
        <v>177</v>
      </c>
      <c r="C78" s="67"/>
      <c r="D78" s="68"/>
      <c r="E78" s="68"/>
      <c r="F78" s="69">
        <f>SUM(F72:F77)</f>
        <v>3178</v>
      </c>
      <c r="G78" s="69">
        <f t="shared" ref="G78:N78" si="21">SUM(G72:G77)</f>
        <v>0</v>
      </c>
      <c r="H78" s="69">
        <f t="shared" si="21"/>
        <v>3178</v>
      </c>
      <c r="I78" s="69">
        <f t="shared" si="21"/>
        <v>1428</v>
      </c>
      <c r="J78" s="83">
        <f t="shared" si="21"/>
        <v>4606</v>
      </c>
      <c r="K78" s="69">
        <f>SUM(K72:K77)</f>
        <v>291.18999999999994</v>
      </c>
      <c r="L78" s="83">
        <f t="shared" si="21"/>
        <v>4897.1899999999996</v>
      </c>
      <c r="M78" s="69">
        <f t="shared" si="21"/>
        <v>5100.63</v>
      </c>
      <c r="N78" s="69">
        <f t="shared" si="21"/>
        <v>473.86008918617625</v>
      </c>
    </row>
    <row r="79" spans="1:14" ht="18" thickBot="1" x14ac:dyDescent="0.35">
      <c r="A79" s="5"/>
      <c r="B79" s="9"/>
      <c r="C79" s="5"/>
      <c r="D79" s="6"/>
      <c r="E79" s="6"/>
      <c r="F79" s="10"/>
      <c r="G79" s="5"/>
      <c r="H79" s="10"/>
      <c r="I79" s="10"/>
      <c r="J79" s="30"/>
      <c r="K79" s="7"/>
      <c r="L79" s="30"/>
      <c r="M79" s="7"/>
      <c r="N79" s="7"/>
    </row>
    <row r="80" spans="1:14" s="78" customFormat="1" ht="26.4" thickBot="1" x14ac:dyDescent="0.35">
      <c r="A80" s="70"/>
      <c r="B80" s="74" t="s">
        <v>60</v>
      </c>
      <c r="C80" s="75"/>
      <c r="D80" s="75"/>
      <c r="E80" s="75"/>
      <c r="F80" s="76">
        <f>SUM(F2:F63)+F66+F70+F78</f>
        <v>31579</v>
      </c>
      <c r="G80" s="76">
        <f>SUM(G2:G63)+G66+G70+G78</f>
        <v>399</v>
      </c>
      <c r="H80" s="76">
        <f>SUM(H2:H63)+H66+H70+H78</f>
        <v>31978</v>
      </c>
      <c r="I80" s="76">
        <f>SUM(I2:I63)+I66+I70+I78</f>
        <v>14357</v>
      </c>
      <c r="J80" s="77">
        <f>SUM(J2:J63)+J66+J70+J78</f>
        <v>46336.55</v>
      </c>
      <c r="K80" s="77">
        <f>SUM(K2:K63)+K66+K70+K78</f>
        <v>10517.170000000002</v>
      </c>
      <c r="L80" s="77">
        <f>SUM(L2:L63)+L66+L70+L78</f>
        <v>56853.719999999994</v>
      </c>
      <c r="M80" s="77">
        <f>SUM(M2:M63)+M66+M70+M78</f>
        <v>59217.25999999998</v>
      </c>
      <c r="N80" s="76">
        <f>SUM(N2:N63)+N66+N70+N78</f>
        <v>5501.4176885915995</v>
      </c>
    </row>
  </sheetData>
  <mergeCells count="38">
    <mergeCell ref="C74:C75"/>
    <mergeCell ref="D74:D75"/>
    <mergeCell ref="E74:E75"/>
    <mergeCell ref="K74:K75"/>
    <mergeCell ref="C68:C69"/>
    <mergeCell ref="D68:D69"/>
    <mergeCell ref="E68:E69"/>
    <mergeCell ref="K68:K69"/>
    <mergeCell ref="C72:C73"/>
    <mergeCell ref="D72:D73"/>
    <mergeCell ref="E72:E73"/>
    <mergeCell ref="K72:K73"/>
    <mergeCell ref="L36:L37"/>
    <mergeCell ref="M36:M37"/>
    <mergeCell ref="N36:N37"/>
    <mergeCell ref="C64:C65"/>
    <mergeCell ref="D64:D65"/>
    <mergeCell ref="E64:E65"/>
    <mergeCell ref="K64:K65"/>
    <mergeCell ref="L64:L65"/>
    <mergeCell ref="M64:M65"/>
    <mergeCell ref="N64:N65"/>
    <mergeCell ref="N11:N12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C11:C12"/>
    <mergeCell ref="D11:D12"/>
    <mergeCell ref="E11:E12"/>
    <mergeCell ref="K11:K12"/>
    <mergeCell ref="L11:L12"/>
    <mergeCell ref="M11:M12"/>
  </mergeCells>
  <conditionalFormatting sqref="C1:C11 C66:C80 C13:C36 C38:C64">
    <cfRule type="duplicateValues" dxfId="1" priority="2"/>
  </conditionalFormatting>
  <conditionalFormatting sqref="C1:C11 C66:C80 C13:C36 C38:C64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96D1-2B92-474D-9E2A-4AB2F9A564DA}">
  <dimension ref="A1:B18"/>
  <sheetViews>
    <sheetView workbookViewId="0">
      <selection activeCell="A6" sqref="A6"/>
    </sheetView>
  </sheetViews>
  <sheetFormatPr defaultRowHeight="14.4" x14ac:dyDescent="0.3"/>
  <cols>
    <col min="1" max="1" width="43.21875" customWidth="1"/>
    <col min="2" max="2" width="12.6640625" customWidth="1"/>
  </cols>
  <sheetData>
    <row r="1" spans="1:2" ht="21" x14ac:dyDescent="0.4">
      <c r="A1" s="53" t="s">
        <v>63</v>
      </c>
      <c r="B1" s="53"/>
    </row>
    <row r="2" spans="1:2" ht="21" x14ac:dyDescent="0.4">
      <c r="A2" s="17" t="s">
        <v>70</v>
      </c>
      <c r="B2" s="17">
        <v>64</v>
      </c>
    </row>
    <row r="3" spans="1:2" ht="21.6" thickBot="1" x14ac:dyDescent="0.45">
      <c r="A3" s="18" t="s">
        <v>64</v>
      </c>
      <c r="B3" s="18">
        <v>49</v>
      </c>
    </row>
    <row r="4" spans="1:2" ht="21.6" thickBot="1" x14ac:dyDescent="0.45">
      <c r="A4" s="19" t="s">
        <v>65</v>
      </c>
      <c r="B4" s="20">
        <f>B2-B3</f>
        <v>15</v>
      </c>
    </row>
    <row r="5" spans="1:2" ht="15" thickBot="1" x14ac:dyDescent="0.35"/>
    <row r="6" spans="1:2" ht="36" x14ac:dyDescent="0.35">
      <c r="A6" s="21" t="s">
        <v>66</v>
      </c>
      <c r="B6" s="22" t="s">
        <v>67</v>
      </c>
    </row>
    <row r="7" spans="1:2" ht="23.4" x14ac:dyDescent="0.45">
      <c r="A7" s="23" t="s">
        <v>51</v>
      </c>
      <c r="B7" s="24">
        <v>4</v>
      </c>
    </row>
    <row r="8" spans="1:2" ht="23.4" x14ac:dyDescent="0.45">
      <c r="A8" s="23" t="s">
        <v>15</v>
      </c>
      <c r="B8" s="25">
        <v>2</v>
      </c>
    </row>
    <row r="9" spans="1:2" ht="23.4" x14ac:dyDescent="0.45">
      <c r="A9" s="23" t="s">
        <v>25</v>
      </c>
      <c r="B9" s="25">
        <v>1</v>
      </c>
    </row>
    <row r="10" spans="1:2" ht="23.4" x14ac:dyDescent="0.45">
      <c r="A10" s="23" t="s">
        <v>32</v>
      </c>
      <c r="B10" s="25">
        <v>1</v>
      </c>
    </row>
    <row r="11" spans="1:2" ht="23.4" x14ac:dyDescent="0.45">
      <c r="A11" s="23" t="s">
        <v>35</v>
      </c>
      <c r="B11" s="25">
        <v>1</v>
      </c>
    </row>
    <row r="12" spans="1:2" ht="23.4" x14ac:dyDescent="0.45">
      <c r="A12" s="23" t="s">
        <v>37</v>
      </c>
      <c r="B12" s="24">
        <v>1</v>
      </c>
    </row>
    <row r="13" spans="1:2" ht="23.4" x14ac:dyDescent="0.45">
      <c r="A13" s="23" t="s">
        <v>68</v>
      </c>
      <c r="B13" s="25">
        <v>1</v>
      </c>
    </row>
    <row r="14" spans="1:2" ht="23.4" x14ac:dyDescent="0.45">
      <c r="A14" s="23" t="s">
        <v>43</v>
      </c>
      <c r="B14" s="25">
        <v>1</v>
      </c>
    </row>
    <row r="15" spans="1:2" ht="23.4" x14ac:dyDescent="0.45">
      <c r="A15" s="23" t="s">
        <v>45</v>
      </c>
      <c r="B15" s="25">
        <v>1</v>
      </c>
    </row>
    <row r="16" spans="1:2" ht="23.4" x14ac:dyDescent="0.45">
      <c r="A16" s="23" t="s">
        <v>27</v>
      </c>
      <c r="B16" s="25">
        <v>1</v>
      </c>
    </row>
    <row r="17" spans="1:2" ht="24" thickBot="1" x14ac:dyDescent="0.5">
      <c r="A17" s="23" t="s">
        <v>48</v>
      </c>
      <c r="B17" s="25">
        <v>1</v>
      </c>
    </row>
    <row r="18" spans="1:2" ht="24" thickBot="1" x14ac:dyDescent="0.5">
      <c r="A18" s="26" t="s">
        <v>69</v>
      </c>
      <c r="B18" s="27">
        <f>SUM(B7:B17)</f>
        <v>15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Rehab Flats Inventory</vt:lpstr>
      <vt:lpstr>Existing Members</vt:lpstr>
      <vt:lpstr>Agreement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 Gandhi</dc:creator>
  <cp:lastModifiedBy>Vipin Gandhi</cp:lastModifiedBy>
  <cp:lastPrinted>2024-09-19T05:59:12Z</cp:lastPrinted>
  <dcterms:created xsi:type="dcterms:W3CDTF">2024-09-19T05:48:45Z</dcterms:created>
  <dcterms:modified xsi:type="dcterms:W3CDTF">2024-09-19T06:10:04Z</dcterms:modified>
</cp:coreProperties>
</file>