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4\POOJA RAMANAND SHETTY  - CBI\"/>
    </mc:Choice>
  </mc:AlternateContent>
  <xr:revisionPtr revIDLastSave="0" documentId="13_ncr:1_{94501043-F6C9-48F2-B3D8-6BC4994053A3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T15" i="23" l="1"/>
  <c r="T14" i="22"/>
  <c r="U11" i="21"/>
  <c r="S13" i="20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l="1"/>
  <c r="Y45" i="4"/>
  <c r="S41" i="4"/>
  <c r="Y46" i="4" l="1"/>
  <c r="Y47" i="4"/>
  <c r="W51" i="4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<sst xmlns="http://schemas.openxmlformats.org/spreadsheetml/2006/main" count="49" uniqueCount="43">
  <si>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</si>
  <si>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</si>
  <si>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</si>
  <si>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</si>
  <si>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</si>
  <si>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</si>
  <si>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</si>
  <si>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</si>
  <si>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</si>
  <si>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</si>
  <si>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</si>
  <si>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</si>
  <si>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</si>
  <si>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</si>
  <si>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</si>
  <si>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</si>
  <si>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</si>
  <si>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</si>
  <si>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</si>
  <si>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</si>
  <si>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</si>
  <si>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</si>
  <si>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</si>
  <si>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</si>
  <si>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</si>
  <si>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</si>
  <si>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</si>
  <si>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</si>
  <si>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</si>
  <si>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</si>
  <si>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</si>
  <si>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</si>
  <si>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</si>
  <si>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</si>
  <si>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</si>
  <si>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</si>
  <si>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</si>
  <si>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</si>
  <si>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</si>
  <si>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</si>
  <si>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Central Bank of India ( Mira Road Branch ) - POOJA RAMANAND SHETTY / TILAK RAMANAND SHETTY</t>
  </si>
  <si>
    <t>Agree CA</t>
  </si>
  <si>
    <t xml:space="preserve">Car Park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</si>
</sst>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9" fillId="0" borderId="0" xfId="0" applyFont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172495</xdr:colOff>
      <xdr:row>49</xdr:row>
      <xdr:rowOff>67923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3F6D11-D799-495D-A2DA-00C5216DA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487695" cy="894522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172665</xdr:colOff>
      <xdr:row>43</xdr:row>
      <xdr:rowOff>143985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EDD9BB-425D-4D36-B311-4B1D3052C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8707065" cy="795448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0</xdr:row>
      <xdr:rowOff>76200</xdr:rowOff>
    </xdr:from>
    <xdr:to>
      <xdr:col>15</xdr:col>
      <xdr:colOff>210748</xdr:colOff>
      <xdr:row>42</xdr:row>
      <xdr:rowOff>115422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358463-2D3A-43AD-8691-647EE7723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76200"/>
          <a:ext cx="8583223" cy="80402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13</xdr:col>
      <xdr:colOff>220127</xdr:colOff>
      <xdr:row>53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B4413E-CFC3-440C-8A49-5C2A82A45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535327" cy="8973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229653</xdr:colOff>
      <xdr:row>47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13111A-E549-41E0-AFF6-F116BA33B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44853" cy="88975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382074</xdr:colOff>
      <xdr:row>49</xdr:row>
      <xdr:rowOff>77440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21BEEA-1941-46D0-B374-F7C42C73A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697274" cy="88880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305864</xdr:colOff>
      <xdr:row>53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2E22D2-E401-4C1D-9B2A-B5680825C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621064" cy="88118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18</xdr:col>
      <xdr:colOff>296337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CBB6DE-627E-49C3-BA22-A3808A02D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611537" cy="891664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229653</xdr:colOff>
      <xdr:row>47</xdr:row>
      <xdr:rowOff>29802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3C891E-1873-4AD1-8625-D07F47889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44853" cy="879280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325086</xdr:colOff>
      <xdr:row>40</xdr:row>
      <xdr:rowOff>96300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DB88B8-B114-420D-9B5A-25E1B8976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59486" cy="75258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163139</xdr:colOff>
      <xdr:row>42</xdr:row>
      <xdr:rowOff>58248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E04997-02C4-42EA-9A61-200D5ADCE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97539" cy="78687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51"/>
  <sheetViews>
    <sheetView tabSelected="1" topLeftCell="A19" zoomScaleNormal="100" workbookViewId="0">
      <selection activeCell="R42" sqref="R4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24.425781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433</v>
      </c>
      <c r="C3" s="4">
        <f>B3*1.2</f>
        <v>519.6</v>
      </c>
      <c r="D3" s="4">
        <f t="shared" ref="D3:D14" si="2">C3*1.2</f>
        <v>623.52</v>
      </c>
      <c r="E3" s="5">
        <f t="shared" ref="E3:E14" si="3">R3</f>
        <v>6000000</v>
      </c>
      <c r="F3" s="9">
        <f t="shared" ref="F3:F14" si="4">ROUND((E3/B3),0)</f>
        <v>13857</v>
      </c>
      <c r="G3" s="9">
        <f t="shared" ref="G3:G14" si="5">ROUND((E3/C3),0)</f>
        <v>11547</v>
      </c>
      <c r="H3" s="9">
        <f t="shared" ref="H3:H14" si="6">ROUND((E3/D3),0)</f>
        <v>9623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433</v>
      </c>
      <c r="R3" s="2">
        <v>6000000</v>
      </c>
    </row>
    <row r="4" spans="1:20" x14ac:dyDescent="0.25">
      <c r="A4" s="4">
        <f t="shared" ref="A4:A9" si="9">N4</f>
        <v>0</v>
      </c>
      <c r="B4" s="4">
        <f t="shared" ref="B4:B9" si="10">Q4</f>
        <v>467.5</v>
      </c>
      <c r="C4" s="4">
        <f t="shared" ref="C4:C9" si="11">B4*1.2</f>
        <v>561</v>
      </c>
      <c r="D4" s="4">
        <f t="shared" ref="D4:D9" si="12">C4*1.2</f>
        <v>673.19999999999993</v>
      </c>
      <c r="E4" s="5">
        <f t="shared" ref="E4:E9" si="13">R4</f>
        <v>6450000</v>
      </c>
      <c r="F4" s="9">
        <f t="shared" ref="F4:F9" si="14">ROUND((E4/B4),0)</f>
        <v>13797</v>
      </c>
      <c r="G4" s="9">
        <f t="shared" ref="G4:G9" si="15">ROUND((E4/C4),0)</f>
        <v>11497</v>
      </c>
      <c r="H4" s="9">
        <f t="shared" ref="H4:H9" si="16">ROUND((E4/D4),0)</f>
        <v>9581</v>
      </c>
      <c r="I4" s="4" t="e">
        <f>#REF!</f>
        <v>#REF!</v>
      </c>
      <c r="J4" s="4">
        <f t="shared" ref="J4:J9" si="17">S4</f>
        <v>0</v>
      </c>
      <c r="O4">
        <v>0</v>
      </c>
      <c r="P4">
        <v>561</v>
      </c>
      <c r="Q4">
        <f t="shared" ref="Q4:Q9" si="18">P4/1.2</f>
        <v>467.5</v>
      </c>
      <c r="R4" s="2">
        <v>6450000</v>
      </c>
    </row>
    <row r="5" spans="1:20" x14ac:dyDescent="0.25">
      <c r="A5" s="4">
        <f t="shared" si="9"/>
        <v>0</v>
      </c>
      <c r="B5" s="4">
        <f t="shared" si="10"/>
        <v>288</v>
      </c>
      <c r="C5" s="4">
        <f t="shared" si="11"/>
        <v>345.59999999999997</v>
      </c>
      <c r="D5" s="4">
        <f t="shared" si="12"/>
        <v>414.71999999999997</v>
      </c>
      <c r="E5" s="5">
        <f t="shared" si="13"/>
        <v>6990000</v>
      </c>
      <c r="F5" s="9">
        <f t="shared" si="14"/>
        <v>24271</v>
      </c>
      <c r="G5" s="9">
        <f t="shared" si="15"/>
        <v>20226</v>
      </c>
      <c r="H5" s="9">
        <f t="shared" si="16"/>
        <v>16855</v>
      </c>
      <c r="I5" s="4" t="e">
        <f>#REF!</f>
        <v>#REF!</v>
      </c>
      <c r="J5" s="4">
        <f t="shared" si="17"/>
        <v>0</v>
      </c>
      <c r="O5">
        <v>0</v>
      </c>
      <c r="P5">
        <f t="shared" ref="P4:P9" si="19">O5/1.2</f>
        <v>0</v>
      </c>
      <c r="Q5">
        <v>288</v>
      </c>
      <c r="R5" s="2">
        <v>6990000</v>
      </c>
    </row>
    <row r="6" spans="1:20" x14ac:dyDescent="0.25">
      <c r="A6" s="4">
        <f t="shared" si="9"/>
        <v>0</v>
      </c>
      <c r="B6" s="4">
        <f t="shared" si="10"/>
        <v>453</v>
      </c>
      <c r="C6" s="4">
        <f t="shared" si="11"/>
        <v>543.6</v>
      </c>
      <c r="D6" s="4">
        <f t="shared" si="12"/>
        <v>652.32000000000005</v>
      </c>
      <c r="E6" s="5">
        <f t="shared" si="13"/>
        <v>6500000</v>
      </c>
      <c r="F6" s="9">
        <f t="shared" si="14"/>
        <v>14349</v>
      </c>
      <c r="G6" s="9">
        <f t="shared" si="15"/>
        <v>11957</v>
      </c>
      <c r="H6" s="9">
        <f t="shared" si="16"/>
        <v>9964</v>
      </c>
      <c r="I6" s="4" t="e">
        <f>#REF!</f>
        <v>#REF!</v>
      </c>
      <c r="J6" s="4">
        <f t="shared" si="17"/>
        <v>0</v>
      </c>
      <c r="O6">
        <v>0</v>
      </c>
      <c r="P6">
        <f t="shared" si="19"/>
        <v>0</v>
      </c>
      <c r="Q6">
        <v>453</v>
      </c>
      <c r="R6" s="2">
        <v>6500000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9"/>
        <v>0</v>
      </c>
      <c r="Q7">
        <f t="shared" si="18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713</v>
      </c>
      <c r="C16" s="4">
        <f>B16*1.2</f>
        <v>855.6</v>
      </c>
      <c r="D16" s="4">
        <f t="shared" ref="D16:D28" si="34">C16*1.2</f>
        <v>1026.72</v>
      </c>
      <c r="E16" s="5">
        <f t="shared" ref="E16:E28" si="35">R16</f>
        <v>12200000</v>
      </c>
      <c r="F16" s="9">
        <f t="shared" ref="F16:F28" si="36">ROUND((E16/B16),0)</f>
        <v>17111</v>
      </c>
      <c r="G16" s="9">
        <f t="shared" ref="G16:G28" si="37">ROUND((E16/C16),0)</f>
        <v>14259</v>
      </c>
      <c r="H16" s="9">
        <f t="shared" ref="H16:H28" si="38">ROUND((E16/D16),0)</f>
        <v>11882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713</v>
      </c>
      <c r="R16" s="2">
        <v>12200000</v>
      </c>
    </row>
    <row r="17" spans="1:24" x14ac:dyDescent="0.25">
      <c r="A17" s="4">
        <f t="shared" si="32"/>
        <v>0</v>
      </c>
      <c r="B17" s="4">
        <f t="shared" si="33"/>
        <v>432</v>
      </c>
      <c r="C17" s="4">
        <f t="shared" ref="C17:C28" si="41">B17*1.2</f>
        <v>518.4</v>
      </c>
      <c r="D17" s="4">
        <f t="shared" si="34"/>
        <v>622.07999999999993</v>
      </c>
      <c r="E17" s="5">
        <f t="shared" si="35"/>
        <v>6500000</v>
      </c>
      <c r="F17" s="9">
        <f t="shared" si="36"/>
        <v>15046</v>
      </c>
      <c r="G17" s="9">
        <f t="shared" si="37"/>
        <v>12539</v>
      </c>
      <c r="H17" s="9">
        <f t="shared" si="38"/>
        <v>10449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432</v>
      </c>
      <c r="R17" s="2">
        <v>6500000</v>
      </c>
    </row>
    <row r="18" spans="1:24" x14ac:dyDescent="0.25">
      <c r="A18" s="4">
        <f t="shared" si="32"/>
        <v>0</v>
      </c>
      <c r="B18" s="4">
        <f t="shared" si="33"/>
        <v>680</v>
      </c>
      <c r="C18" s="4">
        <f t="shared" si="41"/>
        <v>816</v>
      </c>
      <c r="D18" s="4">
        <f t="shared" si="34"/>
        <v>979.19999999999993</v>
      </c>
      <c r="E18" s="5">
        <f t="shared" si="35"/>
        <v>10700000</v>
      </c>
      <c r="F18" s="9">
        <f t="shared" si="36"/>
        <v>15735</v>
      </c>
      <c r="G18" s="9">
        <f t="shared" si="37"/>
        <v>13113</v>
      </c>
      <c r="H18" s="9">
        <f t="shared" si="38"/>
        <v>10927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680</v>
      </c>
      <c r="R18" s="2">
        <v>10700000</v>
      </c>
    </row>
    <row r="19" spans="1:24" x14ac:dyDescent="0.25">
      <c r="A19" s="4">
        <f t="shared" si="32"/>
        <v>0</v>
      </c>
      <c r="B19" s="4">
        <f t="shared" si="33"/>
        <v>462</v>
      </c>
      <c r="C19" s="4">
        <f t="shared" si="41"/>
        <v>554.4</v>
      </c>
      <c r="D19" s="4">
        <f t="shared" si="34"/>
        <v>665.28</v>
      </c>
      <c r="E19" s="5">
        <f t="shared" si="35"/>
        <v>6970000</v>
      </c>
      <c r="F19" s="9">
        <f t="shared" si="36"/>
        <v>15087</v>
      </c>
      <c r="G19" s="9">
        <f t="shared" si="37"/>
        <v>12572</v>
      </c>
      <c r="H19" s="9">
        <f t="shared" si="38"/>
        <v>10477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462</v>
      </c>
      <c r="R19" s="2">
        <v>6970000</v>
      </c>
    </row>
    <row r="20" spans="1:24" x14ac:dyDescent="0.25">
      <c r="A20" s="4">
        <f t="shared" si="32"/>
        <v>0</v>
      </c>
      <c r="B20" s="4">
        <f t="shared" si="33"/>
        <v>564</v>
      </c>
      <c r="C20" s="4">
        <f t="shared" si="41"/>
        <v>676.8</v>
      </c>
      <c r="D20" s="4">
        <f t="shared" si="34"/>
        <v>812.16</v>
      </c>
      <c r="E20" s="5">
        <f t="shared" si="35"/>
        <v>12500000</v>
      </c>
      <c r="F20" s="9">
        <f t="shared" si="36"/>
        <v>22163</v>
      </c>
      <c r="G20" s="9">
        <f t="shared" si="37"/>
        <v>18469</v>
      </c>
      <c r="H20" s="9">
        <f t="shared" si="38"/>
        <v>15391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564</v>
      </c>
      <c r="R20" s="2">
        <v>12500000</v>
      </c>
    </row>
    <row r="21" spans="1:24" x14ac:dyDescent="0.25">
      <c r="A21" s="4">
        <f t="shared" si="32"/>
        <v>0</v>
      </c>
      <c r="B21" s="4">
        <f t="shared" si="33"/>
        <v>613</v>
      </c>
      <c r="C21" s="4">
        <f t="shared" si="41"/>
        <v>735.6</v>
      </c>
      <c r="D21" s="4">
        <f t="shared" si="34"/>
        <v>882.72</v>
      </c>
      <c r="E21" s="5">
        <f t="shared" si="35"/>
        <v>13000000</v>
      </c>
      <c r="F21" s="9">
        <f t="shared" si="36"/>
        <v>21207</v>
      </c>
      <c r="G21" s="9">
        <f t="shared" si="37"/>
        <v>17673</v>
      </c>
      <c r="H21" s="9">
        <f t="shared" si="38"/>
        <v>14727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613</v>
      </c>
      <c r="R21" s="2">
        <v>13000000</v>
      </c>
    </row>
    <row r="22" spans="1:24" x14ac:dyDescent="0.25">
      <c r="A22" s="4">
        <f t="shared" ref="A22:A24" si="42">N22</f>
        <v>0</v>
      </c>
      <c r="B22" s="4">
        <f t="shared" ref="B22:B24" si="43">Q22</f>
        <v>450</v>
      </c>
      <c r="C22" s="4">
        <f t="shared" ref="C22:C24" si="44">B22*1.2</f>
        <v>540</v>
      </c>
      <c r="D22" s="4">
        <f t="shared" ref="D22:D24" si="45">C22*1.2</f>
        <v>648</v>
      </c>
      <c r="E22" s="5">
        <f t="shared" ref="E22:E24" si="46">R22</f>
        <v>12200000</v>
      </c>
      <c r="F22" s="9">
        <f t="shared" ref="F22:F24" si="47">ROUND((E22/B22),0)</f>
        <v>27111</v>
      </c>
      <c r="G22" s="9">
        <f t="shared" ref="G22:G24" si="48">ROUND((E22/C22),0)</f>
        <v>22593</v>
      </c>
      <c r="H22" s="9">
        <f t="shared" ref="H22:H24" si="49">ROUND((E22/D22),0)</f>
        <v>18827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v>450</v>
      </c>
      <c r="R22" s="2">
        <v>12200000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ref="Q22:Q24" si="52">P23/1.2</f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20000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17500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4:26" ht="15.75" x14ac:dyDescent="0.25">
      <c r="D33" t="s">
        <v>41</v>
      </c>
      <c r="E33">
        <v>608</v>
      </c>
      <c r="S33" s="10"/>
      <c r="T33" s="10"/>
      <c r="U33" s="17" t="s">
        <v>17</v>
      </c>
      <c r="V33" s="23"/>
      <c r="W33" s="24">
        <f>X33-X34</f>
        <v>0</v>
      </c>
      <c r="X33" s="25">
        <v>2024</v>
      </c>
    </row>
    <row r="34" spans="4:26" ht="15.75" x14ac:dyDescent="0.25">
      <c r="S34" s="10"/>
      <c r="T34" s="10"/>
      <c r="U34" s="17" t="s">
        <v>18</v>
      </c>
      <c r="V34" s="23"/>
      <c r="W34" s="24">
        <f>W35-W33</f>
        <v>60</v>
      </c>
      <c r="X34" s="31">
        <v>2024</v>
      </c>
    </row>
    <row r="35" spans="4:26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4:26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0</v>
      </c>
      <c r="X36" s="24"/>
    </row>
    <row r="37" spans="4:26" ht="15.75" x14ac:dyDescent="0.25">
      <c r="U37" s="17"/>
      <c r="V37" s="26"/>
      <c r="W37" s="27">
        <f>W36%</f>
        <v>0</v>
      </c>
      <c r="X37" s="27"/>
    </row>
    <row r="38" spans="4:26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4:26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4:26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17500</v>
      </c>
      <c r="X40" s="22"/>
    </row>
    <row r="41" spans="4:26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4:26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20000</v>
      </c>
      <c r="X42" s="22"/>
    </row>
    <row r="43" spans="4:26" ht="15.75" x14ac:dyDescent="0.25">
      <c r="S43" s="10"/>
      <c r="T43" s="10"/>
      <c r="U43" s="23"/>
      <c r="V43" s="23"/>
      <c r="W43" s="24"/>
      <c r="X43" s="24"/>
    </row>
    <row r="44" spans="4:26" ht="15.75" x14ac:dyDescent="0.25">
      <c r="S44" s="10"/>
      <c r="T44" s="10"/>
      <c r="U44" s="28" t="s">
        <v>38</v>
      </c>
      <c r="V44" s="30"/>
      <c r="W44" s="25">
        <v>608</v>
      </c>
      <c r="X44" s="44" t="s">
        <v>42</v>
      </c>
    </row>
    <row r="45" spans="4:26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12160000</v>
      </c>
      <c r="X45" s="33">
        <v>300000</v>
      </c>
      <c r="Y45" s="15">
        <f>W45+X45</f>
        <v>12460000</v>
      </c>
    </row>
    <row r="46" spans="4:26" ht="15.75" x14ac:dyDescent="0.25">
      <c r="S46" s="11"/>
      <c r="T46" s="10"/>
      <c r="U46" s="17" t="s">
        <v>25</v>
      </c>
      <c r="V46" s="23"/>
      <c r="W46" s="34">
        <f>W45*0.98</f>
        <v>11916800</v>
      </c>
      <c r="X46" s="35"/>
      <c r="Y46" s="15">
        <f>Y45*0.95</f>
        <v>11837000</v>
      </c>
      <c r="Z46" s="15"/>
    </row>
    <row r="47" spans="4:26" ht="15.75" x14ac:dyDescent="0.25">
      <c r="S47" s="10"/>
      <c r="T47" s="10"/>
      <c r="U47" s="17" t="s">
        <v>26</v>
      </c>
      <c r="V47" s="23"/>
      <c r="W47" s="34">
        <f>W45*0.8</f>
        <v>9728000</v>
      </c>
      <c r="X47" s="34"/>
      <c r="Y47" s="15">
        <f>Y45*0.8</f>
        <v>9968000</v>
      </c>
    </row>
    <row r="48" spans="4:26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1520000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25333.333333333332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T11:U11"/>
  <sheetViews>
    <sheetView zoomScaleNormal="100" workbookViewId="0">
      <selection activeCell="U12" sqref="U12"/>
    </sheetView>
  </sheetViews>
  <sheetFormatPr defaultRowHeight="15" x14ac:dyDescent="0.25"/>
  <sheetData>
    <row r="11" spans="20:21" x14ac:dyDescent="0.25">
      <c r="T11">
        <v>52.08</v>
      </c>
      <c r="U11">
        <f>T11*10.764</f>
        <v>560.58911999999998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S14:T14"/>
  <sheetViews>
    <sheetView workbookViewId="0">
      <selection activeCell="T15" sqref="T15"/>
    </sheetView>
  </sheetViews>
  <sheetFormatPr defaultRowHeight="15" x14ac:dyDescent="0.25"/>
  <sheetData>
    <row r="14" spans="19:20" x14ac:dyDescent="0.25">
      <c r="S14">
        <v>26.75</v>
      </c>
      <c r="T14">
        <f>S14*10.764</f>
        <v>287.93699999999995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S15:T15"/>
  <sheetViews>
    <sheetView workbookViewId="0">
      <selection activeCell="T16" sqref="T16"/>
    </sheetView>
  </sheetViews>
  <sheetFormatPr defaultRowHeight="15" x14ac:dyDescent="0.25"/>
  <sheetData>
    <row r="15" spans="19:20" x14ac:dyDescent="0.25">
      <c r="S15">
        <v>42.1</v>
      </c>
      <c r="T15">
        <f>S15*10.764</f>
        <v>453.1644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O17" sqref="O17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P16" sqref="P16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P16" sqref="P16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O18" sqref="O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S11:S13"/>
  <sheetViews>
    <sheetView zoomScaleNormal="100" workbookViewId="0">
      <selection activeCell="T13" sqref="T13"/>
    </sheetView>
  </sheetViews>
  <sheetFormatPr defaultRowHeight="15" x14ac:dyDescent="0.25"/>
  <sheetData>
    <row r="11" spans="19:19" x14ac:dyDescent="0.25">
      <c r="S11">
        <v>407</v>
      </c>
    </row>
    <row r="12" spans="19:19" x14ac:dyDescent="0.25">
      <c r="S12">
        <v>26</v>
      </c>
    </row>
    <row r="13" spans="19:19" x14ac:dyDescent="0.25">
      <c r="S13">
        <f>SUM(S11:S12)</f>
        <v>433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2024-09-12T10:58:25Z</dcterms:modified>
</cp:coreProperties>
</file>