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Anchal Ramesh khedekar\"/>
    </mc:Choice>
  </mc:AlternateContent>
  <xr:revisionPtr revIDLastSave="0" documentId="13_ncr:1_{9C218F75-4043-4225-9F2E-1C524BB8555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N20" i="4" l="1"/>
  <c r="U16" i="4" l="1"/>
  <c r="Q16" i="4"/>
  <c r="B16" i="4" s="1"/>
  <c r="P16" i="4"/>
  <c r="J16" i="4"/>
  <c r="I16" i="4"/>
  <c r="E16" i="4"/>
  <c r="A16" i="4"/>
  <c r="Q15" i="4"/>
  <c r="U15" i="4"/>
  <c r="Q14" i="4"/>
  <c r="U14" i="4"/>
  <c r="Q13" i="4"/>
  <c r="U13" i="4"/>
  <c r="N22" i="4"/>
  <c r="J23" i="4"/>
  <c r="J25" i="4" s="1"/>
  <c r="N21" i="4"/>
  <c r="N19" i="4"/>
  <c r="F16" i="4" l="1"/>
  <c r="C16" i="4"/>
  <c r="V11" i="4"/>
  <c r="V10" i="4"/>
  <c r="V9" i="4"/>
  <c r="R29" i="4"/>
  <c r="D16" i="4" l="1"/>
  <c r="H16" i="4" s="1"/>
  <c r="G16" i="4"/>
  <c r="U12" i="4"/>
  <c r="Q12" i="4" s="1"/>
  <c r="W12" i="4" s="1"/>
  <c r="U11" i="4"/>
  <c r="Q11" i="4" s="1"/>
  <c r="W11" i="4" s="1"/>
  <c r="U10" i="4"/>
  <c r="Q10" i="4" s="1"/>
  <c r="W10" i="4" s="1"/>
  <c r="U9" i="4"/>
  <c r="Q9" i="4" s="1"/>
  <c r="W9" i="4" s="1"/>
  <c r="J33" i="4"/>
  <c r="P12" i="4" l="1"/>
  <c r="P11" i="4"/>
  <c r="P10" i="4"/>
  <c r="P9" i="4"/>
  <c r="P8" i="4"/>
  <c r="P7" i="4"/>
  <c r="P6" i="4"/>
  <c r="P5" i="4"/>
  <c r="P4" i="4"/>
  <c r="P3" i="4"/>
  <c r="P2" i="4"/>
  <c r="P13" i="4" l="1"/>
  <c r="W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<sst xmlns="http://schemas.openxmlformats.org/spreadsheetml/2006/main" count="164" uniqueCount="38">
  <si>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</si>
  <si>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</si>
  <si>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</si>
  <si>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</si>
  <si>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</si>
  <si>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</si>
  <si>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</si>
  <si>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</si>
  <si>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</si>
  <si>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</si>
  <si>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</si>
  <si>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</si>
  <si>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</si>
  <si>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</si>
  <si>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</si>
  <si>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</si>
  <si>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</si>
  <si>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ca</t>
  </si>
  <si>
    <t>rate</t>
  </si>
  <si>
    <t>fmv</t>
  </si>
  <si>
    <t>1 stilt car park</t>
  </si>
  <si>
    <t>21.02.24</t>
  </si>
  <si>
    <t>19.01.24</t>
  </si>
  <si>
    <t>04.0.24</t>
  </si>
  <si>
    <t>04.01.24</t>
  </si>
  <si>
    <t>mca</t>
  </si>
  <si>
    <t>bal</t>
  </si>
  <si>
    <t>fb</t>
  </si>
  <si>
    <t>oc - 2022</t>
  </si>
  <si>
    <t>flat no .1707 17 th floor Sai World City phase no 1 village kolkhe panvel</t>
  </si>
  <si>
    <t>agreemetn  - 06.02.2018</t>
  </si>
  <si>
    <t>open bal</t>
  </si>
  <si>
    <t>nich</t>
  </si>
  <si>
    <t>service</t>
  </si>
  <si>
    <t>28.08.24</t>
  </si>
  <si>
    <t>22.08.24</t>
  </si>
  <si>
    <t>06.08.24</t>
  </si>
  <si>
    <t>10.08.24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</si>
</sst>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0" borderId="0" xfId="0" applyFont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CEE2D-BF1D-47DC-A051-B5B249AA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F33E7-E73D-45BE-B06F-3E496A698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029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B92EB-BD9C-4617-9E61-2FD0D799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9086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E53FB2-91C0-4E6F-8200-A063F32D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31B4E-6AFC-4FE8-879D-E4A7AD83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B3471-DB6D-496D-BCA0-990132EC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8868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D3EAF8-5E37-4274-84D5-D68FCADF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72C6FC-9303-4960-ABE9-BA931B64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9F0873-03F8-4F36-9D6D-7E8D48558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CBDADA-0DC9-4BB9-9775-45C4071A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477508</xdr:colOff>
      <xdr:row>52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781931-1A3C-4DF7-AE18-F91D34B50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11908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97135</xdr:colOff>
      <xdr:row>33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64B26-C429-47B9-B5C7-35D4EA9F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508335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30536</xdr:colOff>
      <xdr:row>35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0A476-97F1-4E9C-AC76-6CBEFDAA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51336" cy="6516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BDE02-6EAD-4439-89D9-F5B814BB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191BA-E303-49D5-AA93-0B7972D0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E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1250</v>
      </c>
      <c r="C2" s="4">
        <f>B2*1.2</f>
        <v>1500</v>
      </c>
      <c r="D2" s="4">
        <f t="shared" ref="D2:D13" si="2">C2*1.2</f>
        <v>1800</v>
      </c>
      <c r="E2" s="5">
        <f t="shared" ref="E2:E13" si="3">R2</f>
        <v>23000000</v>
      </c>
      <c r="F2" s="10">
        <f t="shared" ref="F2:F13" si="4">ROUND((E2/B2),0)</f>
        <v>18400</v>
      </c>
      <c r="G2" s="10">
        <f t="shared" ref="G2:G13" si="5">ROUND((E2/C2),0)</f>
        <v>15333</v>
      </c>
      <c r="H2" s="10">
        <f t="shared" ref="H2:H13" si="6">ROUND((E2/D2),0)</f>
        <v>12778</v>
      </c>
      <c r="I2" s="10" t="e">
        <f>#REF!</f>
        <v>#REF!</v>
      </c>
      <c r="J2" s="4">
        <f t="shared" ref="J2:J13" si="7">S2</f>
        <v>7</v>
      </c>
      <c r="O2">
        <v>0</v>
      </c>
      <c r="P2">
        <f t="shared" ref="P2:P12" si="8">O2/1.2</f>
        <v>0</v>
      </c>
      <c r="Q2">
        <v>1250</v>
      </c>
      <c r="R2" s="2">
        <v>23000000</v>
      </c>
      <c r="S2" s="8">
        <v>7</v>
      </c>
      <c r="T2" s="8"/>
    </row>
    <row r="3" spans="1:23" x14ac:dyDescent="0.25">
      <c r="A3" s="4">
        <f t="shared" si="0"/>
        <v>0</v>
      </c>
      <c r="B3" s="4">
        <f t="shared" si="1"/>
        <v>878</v>
      </c>
      <c r="C3" s="4">
        <f t="shared" ref="C3:C15" si="9">B3*1.2</f>
        <v>1053.5999999999999</v>
      </c>
      <c r="D3" s="4">
        <f t="shared" si="2"/>
        <v>1264.32</v>
      </c>
      <c r="E3" s="5">
        <f t="shared" si="3"/>
        <v>18500000</v>
      </c>
      <c r="F3" s="14">
        <f t="shared" si="4"/>
        <v>21071</v>
      </c>
      <c r="G3" s="10">
        <f t="shared" si="5"/>
        <v>17559</v>
      </c>
      <c r="H3" s="10">
        <f t="shared" si="6"/>
        <v>14632</v>
      </c>
      <c r="I3" s="10" t="e">
        <f>#REF!</f>
        <v>#REF!</v>
      </c>
      <c r="J3" s="4">
        <f t="shared" si="7"/>
        <v>10</v>
      </c>
      <c r="O3">
        <v>0</v>
      </c>
      <c r="P3">
        <f t="shared" si="8"/>
        <v>0</v>
      </c>
      <c r="Q3">
        <v>878</v>
      </c>
      <c r="R3" s="2">
        <v>18500000</v>
      </c>
      <c r="S3" s="8">
        <v>10</v>
      </c>
      <c r="T3" s="8"/>
    </row>
    <row r="4" spans="1:23" x14ac:dyDescent="0.25">
      <c r="A4" s="4">
        <f t="shared" si="0"/>
        <v>0</v>
      </c>
      <c r="B4" s="4">
        <f t="shared" si="1"/>
        <v>895</v>
      </c>
      <c r="C4" s="4">
        <f t="shared" si="9"/>
        <v>1074</v>
      </c>
      <c r="D4" s="4">
        <f t="shared" si="2"/>
        <v>1288.8</v>
      </c>
      <c r="E4" s="5">
        <f t="shared" si="3"/>
        <v>18600000</v>
      </c>
      <c r="F4" s="14">
        <f t="shared" si="4"/>
        <v>20782</v>
      </c>
      <c r="G4" s="10">
        <f t="shared" si="5"/>
        <v>17318</v>
      </c>
      <c r="H4" s="10">
        <f t="shared" si="6"/>
        <v>14432</v>
      </c>
      <c r="I4" s="10" t="e">
        <f>#REF!</f>
        <v>#REF!</v>
      </c>
      <c r="J4" s="4">
        <f t="shared" si="7"/>
        <v>12</v>
      </c>
      <c r="O4">
        <v>0</v>
      </c>
      <c r="P4">
        <f t="shared" si="8"/>
        <v>0</v>
      </c>
      <c r="Q4">
        <v>895</v>
      </c>
      <c r="R4" s="2">
        <v>18600000</v>
      </c>
      <c r="S4" s="8">
        <v>12</v>
      </c>
      <c r="T4" s="8"/>
    </row>
    <row r="5" spans="1:23" x14ac:dyDescent="0.25">
      <c r="A5" s="4">
        <f t="shared" si="0"/>
        <v>0</v>
      </c>
      <c r="B5" s="4">
        <f t="shared" si="1"/>
        <v>1819</v>
      </c>
      <c r="C5" s="4">
        <f t="shared" si="9"/>
        <v>2182.7999999999997</v>
      </c>
      <c r="D5" s="4">
        <f t="shared" si="2"/>
        <v>2619.3599999999997</v>
      </c>
      <c r="E5" s="5">
        <f t="shared" si="3"/>
        <v>49800000</v>
      </c>
      <c r="F5" s="10">
        <f t="shared" si="4"/>
        <v>27378</v>
      </c>
      <c r="G5" s="10">
        <f t="shared" si="5"/>
        <v>22815</v>
      </c>
      <c r="H5" s="10">
        <f t="shared" si="6"/>
        <v>19012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1819</v>
      </c>
      <c r="R5" s="2">
        <v>49800000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1215</v>
      </c>
      <c r="C6" s="4">
        <f t="shared" si="9"/>
        <v>1458</v>
      </c>
      <c r="D6" s="4">
        <f t="shared" si="2"/>
        <v>1749.6</v>
      </c>
      <c r="E6" s="5">
        <f t="shared" si="3"/>
        <v>33300000</v>
      </c>
      <c r="F6" s="10">
        <f t="shared" si="4"/>
        <v>27407</v>
      </c>
      <c r="G6" s="10">
        <f t="shared" si="5"/>
        <v>22840</v>
      </c>
      <c r="H6" s="10">
        <f t="shared" si="6"/>
        <v>19033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1215</v>
      </c>
      <c r="R6" s="2">
        <v>33300000</v>
      </c>
      <c r="S6" s="8"/>
      <c r="T6" s="8"/>
    </row>
    <row r="7" spans="1:23" x14ac:dyDescent="0.25">
      <c r="A7" s="4">
        <f t="shared" si="0"/>
        <v>0</v>
      </c>
      <c r="B7" s="4">
        <f t="shared" si="1"/>
        <v>1100</v>
      </c>
      <c r="C7" s="4">
        <f t="shared" si="9"/>
        <v>1320</v>
      </c>
      <c r="D7" s="4">
        <f t="shared" si="2"/>
        <v>1584</v>
      </c>
      <c r="E7" s="5">
        <f t="shared" si="3"/>
        <v>19200000</v>
      </c>
      <c r="F7" s="10">
        <f t="shared" si="4"/>
        <v>17455</v>
      </c>
      <c r="G7" s="10">
        <f t="shared" si="5"/>
        <v>14545</v>
      </c>
      <c r="H7" s="10">
        <f t="shared" si="6"/>
        <v>12121</v>
      </c>
      <c r="I7" s="10" t="e">
        <f>#REF!</f>
        <v>#REF!</v>
      </c>
      <c r="J7" s="4">
        <f t="shared" si="7"/>
        <v>5</v>
      </c>
      <c r="O7">
        <v>0</v>
      </c>
      <c r="P7">
        <f t="shared" si="8"/>
        <v>0</v>
      </c>
      <c r="Q7">
        <v>1100</v>
      </c>
      <c r="R7" s="2">
        <v>19200000</v>
      </c>
      <c r="S7" s="8">
        <v>5</v>
      </c>
      <c r="T7" s="8"/>
    </row>
    <row r="8" spans="1:23" x14ac:dyDescent="0.25">
      <c r="A8" s="4">
        <f t="shared" si="0"/>
        <v>0</v>
      </c>
      <c r="B8" s="4">
        <f t="shared" si="1"/>
        <v>1100</v>
      </c>
      <c r="C8" s="4">
        <f t="shared" si="9"/>
        <v>1320</v>
      </c>
      <c r="D8" s="4">
        <f t="shared" si="2"/>
        <v>1584</v>
      </c>
      <c r="E8" s="5">
        <f t="shared" si="3"/>
        <v>20000000</v>
      </c>
      <c r="F8" s="10">
        <f t="shared" si="4"/>
        <v>18182</v>
      </c>
      <c r="G8" s="10">
        <f t="shared" si="5"/>
        <v>15152</v>
      </c>
      <c r="H8" s="10">
        <f t="shared" si="6"/>
        <v>12626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1100</v>
      </c>
      <c r="R8" s="2">
        <v>20000000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1919.65176</v>
      </c>
      <c r="C9" s="4">
        <f t="shared" si="9"/>
        <v>2303.5821120000001</v>
      </c>
      <c r="D9" s="4">
        <f t="shared" si="2"/>
        <v>2764.2985343999999</v>
      </c>
      <c r="E9" s="5">
        <f t="shared" si="3"/>
        <v>17250000</v>
      </c>
      <c r="F9" s="10">
        <f t="shared" si="4"/>
        <v>8986</v>
      </c>
      <c r="G9" s="10">
        <f t="shared" si="5"/>
        <v>7488</v>
      </c>
      <c r="H9" s="10">
        <f t="shared" si="6"/>
        <v>6240</v>
      </c>
      <c r="I9" s="10" t="e">
        <f>#REF!</f>
        <v>#REF!</v>
      </c>
      <c r="J9" s="4">
        <f t="shared" si="7"/>
        <v>20</v>
      </c>
      <c r="O9">
        <v>0</v>
      </c>
      <c r="P9">
        <f t="shared" si="8"/>
        <v>0</v>
      </c>
      <c r="Q9">
        <f t="shared" ref="Q9:Q16" si="10">U9*10.764</f>
        <v>1919.65176</v>
      </c>
      <c r="R9" s="2">
        <v>17250000</v>
      </c>
      <c r="S9" s="8">
        <v>20</v>
      </c>
      <c r="T9" s="8" t="s">
        <v>21</v>
      </c>
      <c r="U9">
        <f>148+21.26+9.08</f>
        <v>178.34</v>
      </c>
      <c r="V9" s="2">
        <f>R9+10.35+30000</f>
        <v>17280010.350000001</v>
      </c>
      <c r="W9">
        <f>V9/Q9</f>
        <v>9001.6380627286289</v>
      </c>
    </row>
    <row r="10" spans="1:23" x14ac:dyDescent="0.25">
      <c r="A10" s="4">
        <f t="shared" si="0"/>
        <v>0</v>
      </c>
      <c r="B10" s="4">
        <f t="shared" si="1"/>
        <v>627.21827999999994</v>
      </c>
      <c r="C10" s="4">
        <f t="shared" si="9"/>
        <v>752.66193599999986</v>
      </c>
      <c r="D10" s="4">
        <f t="shared" si="2"/>
        <v>903.19432319999976</v>
      </c>
      <c r="E10" s="5">
        <f t="shared" si="3"/>
        <v>9402750</v>
      </c>
      <c r="F10" s="10">
        <f t="shared" si="4"/>
        <v>14991</v>
      </c>
      <c r="G10" s="10">
        <f t="shared" si="5"/>
        <v>12493</v>
      </c>
      <c r="H10" s="10">
        <f t="shared" si="6"/>
        <v>10411</v>
      </c>
      <c r="I10" s="10" t="e">
        <f>#REF!</f>
        <v>#REF!</v>
      </c>
      <c r="J10" s="4">
        <f t="shared" si="7"/>
        <v>15</v>
      </c>
      <c r="O10">
        <v>0</v>
      </c>
      <c r="P10">
        <f t="shared" si="8"/>
        <v>0</v>
      </c>
      <c r="Q10">
        <f t="shared" si="10"/>
        <v>627.21827999999994</v>
      </c>
      <c r="R10" s="2">
        <v>9402750</v>
      </c>
      <c r="S10" s="8">
        <v>15</v>
      </c>
      <c r="T10" s="8" t="s">
        <v>22</v>
      </c>
      <c r="U10">
        <f>50.01+6.65+1.61</f>
        <v>58.269999999999996</v>
      </c>
      <c r="V10" s="2">
        <f>R10+564200+30000</f>
        <v>9996950</v>
      </c>
      <c r="W10">
        <f t="shared" ref="W10:W13" si="11">V10/Q10</f>
        <v>15938.550132818196</v>
      </c>
    </row>
    <row r="11" spans="1:23" x14ac:dyDescent="0.25">
      <c r="A11" s="4">
        <f t="shared" si="0"/>
        <v>0</v>
      </c>
      <c r="B11" s="4">
        <f t="shared" si="1"/>
        <v>1112.6746800000001</v>
      </c>
      <c r="C11" s="4">
        <f t="shared" si="9"/>
        <v>1335.2096160000001</v>
      </c>
      <c r="D11" s="4">
        <f t="shared" si="2"/>
        <v>1602.2515392</v>
      </c>
      <c r="E11" s="5">
        <f t="shared" si="3"/>
        <v>16622250</v>
      </c>
      <c r="F11" s="10">
        <f t="shared" si="4"/>
        <v>14939</v>
      </c>
      <c r="G11" s="10">
        <f t="shared" si="5"/>
        <v>12449</v>
      </c>
      <c r="H11" s="10">
        <f t="shared" si="6"/>
        <v>10374</v>
      </c>
      <c r="I11" s="10" t="e">
        <f>#REF!</f>
        <v>#REF!</v>
      </c>
      <c r="J11" s="4">
        <f t="shared" si="7"/>
        <v>11</v>
      </c>
      <c r="O11">
        <v>0</v>
      </c>
      <c r="P11">
        <f t="shared" si="8"/>
        <v>0</v>
      </c>
      <c r="Q11">
        <f t="shared" si="10"/>
        <v>1112.6746800000001</v>
      </c>
      <c r="R11" s="2">
        <v>16622250</v>
      </c>
      <c r="S11" s="8">
        <v>11</v>
      </c>
      <c r="T11" s="8" t="s">
        <v>23</v>
      </c>
      <c r="U11">
        <f>89.27+9.26+2.95+1.89</f>
        <v>103.37</v>
      </c>
      <c r="V11" s="2">
        <f>R11+997400+30000</f>
        <v>17649650</v>
      </c>
      <c r="W11">
        <f t="shared" si="11"/>
        <v>15862.363292027099</v>
      </c>
    </row>
    <row r="12" spans="1:23" x14ac:dyDescent="0.25">
      <c r="A12" s="4">
        <f t="shared" si="0"/>
        <v>0</v>
      </c>
      <c r="B12" s="4">
        <f t="shared" si="1"/>
        <v>1919.65176</v>
      </c>
      <c r="C12" s="4">
        <f t="shared" si="9"/>
        <v>2303.5821120000001</v>
      </c>
      <c r="D12" s="4">
        <f t="shared" si="2"/>
        <v>2764.2985343999999</v>
      </c>
      <c r="E12" s="5">
        <f t="shared" si="3"/>
        <v>23745000</v>
      </c>
      <c r="F12" s="10">
        <f t="shared" si="4"/>
        <v>12369</v>
      </c>
      <c r="G12" s="10">
        <f t="shared" si="5"/>
        <v>10308</v>
      </c>
      <c r="H12" s="10">
        <f t="shared" si="6"/>
        <v>8590</v>
      </c>
      <c r="I12" s="10" t="e">
        <f>#REF!</f>
        <v>#REF!</v>
      </c>
      <c r="J12" s="4">
        <f t="shared" si="7"/>
        <v>17</v>
      </c>
      <c r="O12">
        <v>0</v>
      </c>
      <c r="P12">
        <f t="shared" si="8"/>
        <v>0</v>
      </c>
      <c r="Q12">
        <f t="shared" si="10"/>
        <v>1919.65176</v>
      </c>
      <c r="R12" s="2">
        <v>23745000</v>
      </c>
      <c r="S12" s="8">
        <v>17</v>
      </c>
      <c r="T12" s="8" t="s">
        <v>24</v>
      </c>
      <c r="U12">
        <f>148+21.26+9.08</f>
        <v>178.34</v>
      </c>
      <c r="W12">
        <f t="shared" si="11"/>
        <v>0</v>
      </c>
    </row>
    <row r="13" spans="1:23" x14ac:dyDescent="0.25">
      <c r="A13" s="4">
        <f t="shared" si="0"/>
        <v>0</v>
      </c>
      <c r="B13" s="4">
        <f t="shared" si="1"/>
        <v>1262.5095599999997</v>
      </c>
      <c r="C13" s="4">
        <f t="shared" si="9"/>
        <v>1515.0114719999997</v>
      </c>
      <c r="D13" s="4">
        <f t="shared" si="2"/>
        <v>1818.0137663999997</v>
      </c>
      <c r="E13" s="5">
        <f t="shared" si="3"/>
        <v>26542500</v>
      </c>
      <c r="F13" s="10">
        <f t="shared" si="4"/>
        <v>21024</v>
      </c>
      <c r="G13" s="10">
        <f t="shared" si="5"/>
        <v>17520</v>
      </c>
      <c r="H13" s="10">
        <f t="shared" si="6"/>
        <v>14600</v>
      </c>
      <c r="I13" s="10" t="e">
        <f>#REF!</f>
        <v>#REF!</v>
      </c>
      <c r="J13" s="4">
        <f t="shared" si="7"/>
        <v>33</v>
      </c>
      <c r="O13">
        <v>0</v>
      </c>
      <c r="P13">
        <f t="shared" ref="P13" si="12">O13/1.2</f>
        <v>0</v>
      </c>
      <c r="Q13">
        <f t="shared" si="10"/>
        <v>1262.5095599999997</v>
      </c>
      <c r="R13" s="2">
        <v>26542500</v>
      </c>
      <c r="S13" s="8">
        <v>33</v>
      </c>
      <c r="T13" s="8" t="s">
        <v>34</v>
      </c>
      <c r="U13">
        <f>98.3+5.17+0.56+4.41+3.24+2.67+2.94</f>
        <v>117.28999999999999</v>
      </c>
      <c r="W13">
        <f t="shared" si="11"/>
        <v>0</v>
      </c>
    </row>
    <row r="14" spans="1:23" x14ac:dyDescent="0.25">
      <c r="A14" s="4">
        <f t="shared" si="0"/>
        <v>0</v>
      </c>
      <c r="B14" s="4">
        <f t="shared" si="1"/>
        <v>1112.6746800000001</v>
      </c>
      <c r="C14" s="4">
        <f t="shared" si="9"/>
        <v>1335.2096160000001</v>
      </c>
      <c r="D14" s="4">
        <f t="shared" ref="D14:D15" si="13">C14*1.2</f>
        <v>1602.2515392</v>
      </c>
      <c r="E14" s="5">
        <f t="shared" ref="E14:E15" si="14">R14</f>
        <v>19400000</v>
      </c>
      <c r="F14" s="14">
        <f t="shared" ref="F14:F15" si="15">ROUND((E14/B14),0)</f>
        <v>17435</v>
      </c>
      <c r="G14" s="10">
        <f t="shared" ref="G14:G15" si="16">ROUND((E14/C14),0)</f>
        <v>14530</v>
      </c>
      <c r="H14" s="4">
        <f t="shared" ref="H14:H15" si="17">ROUND((E14/D14),0)</f>
        <v>12108</v>
      </c>
      <c r="I14" s="4" t="e">
        <f>#REF!</f>
        <v>#REF!</v>
      </c>
      <c r="J14" s="4">
        <f t="shared" ref="J14:J15" si="18">S14</f>
        <v>30</v>
      </c>
      <c r="O14">
        <v>0</v>
      </c>
      <c r="P14">
        <f t="shared" ref="P14:P15" si="19">O14/1.2</f>
        <v>0</v>
      </c>
      <c r="Q14">
        <f t="shared" si="10"/>
        <v>1112.6746800000001</v>
      </c>
      <c r="R14" s="2">
        <v>19400000</v>
      </c>
      <c r="S14" s="8">
        <v>30</v>
      </c>
      <c r="T14" s="8" t="s">
        <v>35</v>
      </c>
      <c r="U14">
        <f>89.27+9.26+2.95+1.89</f>
        <v>103.37</v>
      </c>
    </row>
    <row r="15" spans="1:23" x14ac:dyDescent="0.25">
      <c r="A15" s="4">
        <f t="shared" si="0"/>
        <v>0</v>
      </c>
      <c r="B15" s="4">
        <f t="shared" si="1"/>
        <v>1302.8422679999999</v>
      </c>
      <c r="C15" s="4">
        <f t="shared" si="9"/>
        <v>1563.4107215999998</v>
      </c>
      <c r="D15" s="4">
        <f t="shared" si="13"/>
        <v>1876.0928659199997</v>
      </c>
      <c r="E15" s="5">
        <f t="shared" si="14"/>
        <v>20000000</v>
      </c>
      <c r="F15" s="10">
        <f t="shared" si="15"/>
        <v>15351</v>
      </c>
      <c r="G15" s="4">
        <f t="shared" si="16"/>
        <v>12793</v>
      </c>
      <c r="H15" s="4">
        <f t="shared" si="17"/>
        <v>10660</v>
      </c>
      <c r="I15" s="4" t="e">
        <f>#REF!</f>
        <v>#REF!</v>
      </c>
      <c r="J15" s="4">
        <f t="shared" si="18"/>
        <v>3</v>
      </c>
      <c r="O15">
        <v>0</v>
      </c>
      <c r="P15">
        <f t="shared" si="19"/>
        <v>0</v>
      </c>
      <c r="Q15">
        <f t="shared" si="10"/>
        <v>1302.8422679999999</v>
      </c>
      <c r="R15" s="2">
        <v>20000000</v>
      </c>
      <c r="S15" s="8">
        <v>3</v>
      </c>
      <c r="T15" s="8" t="s">
        <v>36</v>
      </c>
      <c r="U15">
        <f>103.562+12.83+3.165+1.48</f>
        <v>121.03700000000001</v>
      </c>
    </row>
    <row r="16" spans="1:23" x14ac:dyDescent="0.25">
      <c r="A16" s="4">
        <f t="shared" ref="A16" si="20">N16</f>
        <v>0</v>
      </c>
      <c r="B16" s="4">
        <f t="shared" ref="B16" si="21">Q16</f>
        <v>1261.9713599999998</v>
      </c>
      <c r="C16" s="4">
        <f t="shared" ref="C16" si="22">B16*1.2</f>
        <v>1514.3656319999998</v>
      </c>
      <c r="D16" s="4">
        <f t="shared" ref="D16" si="23">C16*1.2</f>
        <v>1817.2387583999996</v>
      </c>
      <c r="E16" s="5">
        <f t="shared" ref="E16" si="24">R16</f>
        <v>22800000</v>
      </c>
      <c r="F16" s="10">
        <f t="shared" ref="F16" si="25">ROUND((E16/B16),0)</f>
        <v>18067</v>
      </c>
      <c r="G16" s="4">
        <f t="shared" ref="G16" si="26">ROUND((E16/C16),0)</f>
        <v>15056</v>
      </c>
      <c r="H16" s="4">
        <f t="shared" ref="H16" si="27">ROUND((E16/D16),0)</f>
        <v>12547</v>
      </c>
      <c r="I16" s="4" t="e">
        <f>#REF!</f>
        <v>#REF!</v>
      </c>
      <c r="J16" s="4">
        <f t="shared" ref="J16" si="28">S16</f>
        <v>40</v>
      </c>
      <c r="O16">
        <v>0</v>
      </c>
      <c r="P16">
        <f t="shared" ref="P16" si="29">O16/1.2</f>
        <v>0</v>
      </c>
      <c r="Q16">
        <f t="shared" si="10"/>
        <v>1261.9713599999998</v>
      </c>
      <c r="R16" s="2">
        <v>22800000</v>
      </c>
      <c r="S16" s="8">
        <v>40</v>
      </c>
      <c r="T16" s="8" t="s">
        <v>37</v>
      </c>
      <c r="U16">
        <f>98.21+5.17+0.56+3.8+3.89+2.67+2.94</f>
        <v>117.24</v>
      </c>
    </row>
    <row r="17" spans="7:24" x14ac:dyDescent="0.25">
      <c r="I17" t="s">
        <v>29</v>
      </c>
    </row>
    <row r="18" spans="7:24" ht="16.5" x14ac:dyDescent="0.25">
      <c r="I18" s="15"/>
    </row>
    <row r="19" spans="7:24" x14ac:dyDescent="0.25">
      <c r="I19" t="s">
        <v>17</v>
      </c>
      <c r="J19">
        <v>1013</v>
      </c>
      <c r="N19">
        <f>94.1*10.764</f>
        <v>1012.8923999999998</v>
      </c>
      <c r="O19" t="s">
        <v>20</v>
      </c>
    </row>
    <row r="20" spans="7:24" x14ac:dyDescent="0.25">
      <c r="I20" t="s">
        <v>31</v>
      </c>
      <c r="J20">
        <v>116</v>
      </c>
      <c r="N20">
        <f>10.82*10.764</f>
        <v>116.46647999999999</v>
      </c>
    </row>
    <row r="21" spans="7:24" x14ac:dyDescent="0.25">
      <c r="I21" t="s">
        <v>32</v>
      </c>
      <c r="J21">
        <v>69</v>
      </c>
      <c r="N21">
        <f>6.4*10.764</f>
        <v>68.889600000000002</v>
      </c>
    </row>
    <row r="22" spans="7:24" x14ac:dyDescent="0.25">
      <c r="I22" t="s">
        <v>33</v>
      </c>
      <c r="J22">
        <v>17</v>
      </c>
      <c r="N22">
        <f>1.6*10.764</f>
        <v>17.2224</v>
      </c>
    </row>
    <row r="23" spans="7:24" x14ac:dyDescent="0.25">
      <c r="J23">
        <f>SUM(J19:J22)</f>
        <v>1215</v>
      </c>
    </row>
    <row r="24" spans="7:24" x14ac:dyDescent="0.25">
      <c r="I24" t="s">
        <v>18</v>
      </c>
      <c r="J24">
        <v>18500</v>
      </c>
    </row>
    <row r="25" spans="7:24" x14ac:dyDescent="0.25">
      <c r="I25" t="s">
        <v>19</v>
      </c>
      <c r="J25">
        <f>J24*J23</f>
        <v>22477500</v>
      </c>
    </row>
    <row r="26" spans="7:24" x14ac:dyDescent="0.25">
      <c r="G26" s="6"/>
      <c r="H26" s="6"/>
      <c r="Q26" t="s">
        <v>25</v>
      </c>
      <c r="R26" s="16">
        <v>1084</v>
      </c>
    </row>
    <row r="27" spans="7:24" x14ac:dyDescent="0.25">
      <c r="Q27" t="s">
        <v>26</v>
      </c>
      <c r="R27" s="16">
        <v>115</v>
      </c>
    </row>
    <row r="28" spans="7:24" x14ac:dyDescent="0.25">
      <c r="P28" s="11"/>
      <c r="Q28" s="11" t="s">
        <v>27</v>
      </c>
      <c r="R28" s="17">
        <v>33</v>
      </c>
      <c r="T28" s="11"/>
      <c r="U28" s="11"/>
      <c r="V28" s="11"/>
      <c r="W28" s="11"/>
      <c r="X28" s="11"/>
    </row>
    <row r="29" spans="7:24" x14ac:dyDescent="0.25">
      <c r="I29" t="s">
        <v>30</v>
      </c>
      <c r="P29" s="11"/>
      <c r="Q29" s="13"/>
      <c r="R29" s="18">
        <f>SUM(R26:R28)</f>
        <v>1232</v>
      </c>
      <c r="T29" s="13"/>
      <c r="U29" s="13"/>
      <c r="V29" s="11"/>
      <c r="W29" s="11"/>
      <c r="X29" s="11"/>
    </row>
    <row r="30" spans="7:24" x14ac:dyDescent="0.25">
      <c r="I30" t="s">
        <v>13</v>
      </c>
      <c r="J30">
        <v>13977250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t="s">
        <v>14</v>
      </c>
      <c r="J31">
        <v>838700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 t="s">
        <v>15</v>
      </c>
      <c r="J32">
        <v>30000</v>
      </c>
      <c r="P32" s="11"/>
      <c r="Q32" s="11"/>
      <c r="R32" s="12"/>
      <c r="T32" s="12"/>
      <c r="U32" s="12"/>
      <c r="V32" s="11"/>
      <c r="W32" s="11"/>
      <c r="X32" s="11"/>
    </row>
    <row r="33" spans="9:24" x14ac:dyDescent="0.25">
      <c r="I33" t="s">
        <v>16</v>
      </c>
      <c r="J33">
        <f>SUM(J30:J32)</f>
        <v>14845950</v>
      </c>
      <c r="O33" t="s">
        <v>28</v>
      </c>
      <c r="P33" s="11"/>
      <c r="Q33" s="11"/>
      <c r="R33" s="11"/>
      <c r="T33" s="11"/>
      <c r="U33" s="11"/>
      <c r="V33" s="11"/>
      <c r="W33" s="11"/>
      <c r="X33" s="11"/>
    </row>
    <row r="34" spans="9:24" x14ac:dyDescent="0.25">
      <c r="P34" s="11"/>
      <c r="Q34" s="11"/>
      <c r="R34" s="11"/>
      <c r="T34" s="11"/>
      <c r="U34" s="11"/>
      <c r="V34" s="11"/>
      <c r="W34" s="11"/>
      <c r="X34" s="11"/>
    </row>
    <row r="35" spans="9:24" x14ac:dyDescent="0.25">
      <c r="P35" s="11"/>
      <c r="Q35" s="11"/>
      <c r="R35" s="11"/>
      <c r="T35" s="11"/>
      <c r="U35" s="11"/>
      <c r="V35" s="11"/>
      <c r="W35" s="11"/>
      <c r="X35" s="11"/>
    </row>
    <row r="36" spans="9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9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9:24" x14ac:dyDescent="0.25">
      <c r="Q38" s="11"/>
      <c r="R38" s="11"/>
    </row>
    <row r="39" spans="9:24" x14ac:dyDescent="0.25">
      <c r="Q39" s="11"/>
      <c r="R39" s="11"/>
      <c r="T39" s="6"/>
    </row>
    <row r="40" spans="9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96F05-27B8-441F-99F3-EE25E87ED9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B9DD2-751A-4CD9-9A1C-3DA5E4B456B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A484B-9C5B-4762-97A1-9592F52C8D8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2024-09-14T12:26:11Z</dcterms:modified>
</cp:coreProperties>
</file>