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3"/>
  <workbookPr/>
  <mc:AlternateContent xmlns:mc="http://schemas.openxmlformats.org/markup-compatibility/2006">
    <mc:Choice Requires="x15">
      <x15ac:absPath xmlns:x15ac="http://schemas.microsoft.com/office/spreadsheetml/2010/11/ac" url="F:\Work from home - Vastukala\13.09.2024\011105 - sunanda prakash Deore\"/>
    </mc:Choice>
  </mc:AlternateContent>
  <xr:revisionPtr revIDLastSave="0" documentId="13_ncr:1_{102676DE-215D-4EA1-A3D4-EE5CBCAD0F43}" xr6:coauthVersionLast="36" xr6:coauthVersionMax="36" xr10:uidLastSave="{00000000-0000-0000-0000-000000000000}"/>
  <bookViews>
    <workbookView xWindow="-120" yWindow="-120" windowWidth="20730" windowHeight="1176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</workbook>
</file>

<file path=xl/calcChain.xml><?xml version="1.0" encoding="utf-8"?>
<calcChain xmlns="http://schemas.openxmlformats.org/spreadsheetml/2006/main">
  <c r="G31" i="4" l="1"/>
  <c r="G29" i="4"/>
  <c r="G28" i="4"/>
  <c r="C12" i="25" l="1"/>
  <c r="C13" i="25" s="1"/>
  <c r="D13" i="25" s="1"/>
  <c r="C20" i="25"/>
  <c r="C17" i="25"/>
  <c r="E17" i="25" s="1"/>
  <c r="C16" i="25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Q6" i="4" s="1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Q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C7" i="25" l="1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9" i="4"/>
  <c r="G33" i="4"/>
  <c r="H16" i="4" l="1"/>
  <c r="F16" i="4"/>
  <c r="G16" i="4"/>
  <c r="H31" i="4"/>
  <c r="G32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N16" i="24" l="1"/>
  <c r="N17" i="24" s="1"/>
  <c r="I10" i="24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0" i="23" s="1"/>
  <c r="C25" i="23" l="1"/>
  <c r="C21" i="23"/>
  <c r="P20" i="4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<sst xmlns="http://schemas.openxmlformats.org/spreadsheetml/2006/main" count="135" uniqueCount="93">
  <si>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</si>
  <si>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</si>
  <si>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</si>
  <si>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</si>
  <si>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</si>
  <si>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</si>
  <si>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</si>
  <si>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</si>
  <si>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</si>
  <si>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</si>
  <si>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</si>
  <si>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</si>
  <si>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</si>
  <si>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</si>
  <si>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</si>
  <si>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</si>
  <si>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</si>
  <si>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</si>
  <si>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</si>
  <si>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</si>
  <si>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</si>
  <si>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</si>
  <si>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</si>
  <si>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</si>
  <si>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</si>
  <si>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</si>
  <si>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</si>
  <si>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</si>
  <si>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</si>
  <si>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</si>
  <si>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</si>
  <si>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</si>
  <si>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</si>
  <si>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</si>
  <si>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</si>
  <si>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</si>
  <si>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</si>
  <si>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</si>
  <si>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</si>
  <si>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</si>
  <si>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</si>
  <si>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</si>
  <si>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</si>
  <si>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</si>
  <si>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</si>
  <si>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</si>
  <si>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</si>
  <si>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</si>
  <si>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</si>
  <si>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</si>
  <si>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</si>
  <si>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</si>
  <si>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</si>
  <si>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</si>
  <si>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</si>
  <si>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</si>
  <si>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</si>
  <si>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</si>
  <si>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</si>
  <si>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</si>
  <si>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</si>
  <si>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</si>
  <si>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</si>
  <si>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</si>
  <si>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</si>
  <si>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</si>
  <si>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</si>
  <si>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</si>
  <si>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</si>
  <si>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</si>
  <si>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</si>
  <si>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</si>
  <si>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</si>
  <si>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</si>
  <si>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</si>
  <si>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</si>
  <si>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</si>
  <si>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</si>
  <si>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</si>
  <si>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</si>
  <si>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</si>
  <si>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</si>
  <si>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</si>
  <si>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</si>
  <si>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04.09.2024</t>
  </si>
  <si>
    <t>ACA</t>
  </si>
  <si>
    <t>OPEN BALC</t>
  </si>
  <si>
    <t>ENCLA BALC</t>
  </si>
  <si>
    <t>TACA</t>
  </si>
  <si>
    <t>IGR-29.08.24</t>
  </si>
  <si>
    <t>IGR-12.07.24</t>
  </si>
  <si>
    <t>https://www.nobroker.in/property/buy/2-bhk-apartment-for-sale-in-ravet-pune/8a9f930973d76e690173dd400140460c/detail?nbFr=list-buy</t>
  </si>
  <si>
    <t>https://www.nobroker.in/property/buy/2-bhk-apartment-for-sale-in-ravet-pune/8a9f9103902ee1db01902f162db6185f/detail?nbFr=list-buy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</si>
</sst>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2"/>
      <color rgb="FF222222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0" fontId="12" fillId="0" borderId="0" xfId="0" applyFont="1"/>
    <xf numFmtId="0" fontId="10" fillId="0" borderId="8" xfId="0" applyFont="1" applyBorder="1" applyAlignment="1">
      <alignment horizontal="center"/>
    </xf>
    <xf numFmtId="0" fontId="13" fillId="0" borderId="0" xfId="2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39</xdr:row>
      <xdr:rowOff>151486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BE8EBB-191E-44F9-9E31-346CEE96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347E3C-B1D3-4437-9894-BC4E4F68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20</xdr:col>
      <xdr:colOff>506597</xdr:colOff>
      <xdr:row>32</xdr:row>
      <xdr:rowOff>38876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F4789A-ED65-47B3-AC43-00C0A81AD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2698597" cy="5563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18</xdr:col>
      <xdr:colOff>589687</xdr:colOff>
      <xdr:row>33</xdr:row>
      <xdr:rowOff>151128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D7B6C8-5F46-416C-85E2-C527CAA31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1622122" cy="5725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nobroker.in/property/buy/2-bhk-apartment-for-sale-in-ravet-pune/8a9f930973d76e690173dd400140460c/detail?nbFr=list-buy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nobroker.in/property/buy/2-bhk-apartment-for-sale-in-ravet-pune/8a9f9103902ee1db01902f162db6185f/detail?nbFr=list-bu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9" workbookViewId="0">
      <selection activeCell="C12" sqref="C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78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N16" sqref="N1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>
        <v>19.25</v>
      </c>
      <c r="M5" s="42">
        <v>9.8800000000000008</v>
      </c>
      <c r="N5" s="42">
        <f t="shared" ref="N5:N15" si="6">L5*M5</f>
        <v>190.19000000000003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>
        <v>6.81</v>
      </c>
      <c r="M6" s="42">
        <v>9.1300000000000008</v>
      </c>
      <c r="N6" s="42">
        <f t="shared" si="6"/>
        <v>62.1753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>
        <v>7.03</v>
      </c>
      <c r="M7" s="42">
        <v>3.36</v>
      </c>
      <c r="N7" s="42">
        <f t="shared" si="6"/>
        <v>23.620799999999999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>
        <v>10.77</v>
      </c>
      <c r="M8" s="42">
        <v>10.07</v>
      </c>
      <c r="N8" s="42">
        <f t="shared" si="6"/>
        <v>108.4539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>
        <v>3.35</v>
      </c>
      <c r="M9" s="42">
        <v>3.21</v>
      </c>
      <c r="N9" s="42">
        <f t="shared" si="6"/>
        <v>10.753500000000001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>
        <v>9.92</v>
      </c>
      <c r="M10" s="42">
        <v>12.09</v>
      </c>
      <c r="N10" s="42">
        <f t="shared" si="6"/>
        <v>119.9328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>
        <v>4.22</v>
      </c>
      <c r="M11" s="42">
        <v>6.98</v>
      </c>
      <c r="N11" s="42">
        <f t="shared" si="6"/>
        <v>29.4556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>
        <v>4.24</v>
      </c>
      <c r="M12" s="42">
        <v>6.8</v>
      </c>
      <c r="N12" s="42">
        <f t="shared" si="6"/>
        <v>28.832000000000001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>
        <v>7.62</v>
      </c>
      <c r="M13" s="42">
        <v>3.2</v>
      </c>
      <c r="N13" s="42">
        <f t="shared" si="6"/>
        <v>24.384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51">
        <f>SUM(N5:N15)</f>
        <v>597.79790000000003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51">
        <f>N16*10.764</f>
        <v>6434.6965955999995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tabSelected="1" topLeftCell="A2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8" max="8" width="18" bestFit="1" customWidth="1"/>
    <col min="9" max="9" width="16.7109375" bestFit="1" customWidth="1"/>
  </cols>
  <sheetData>
    <row r="1" spans="1:9" x14ac:dyDescent="0.25">
      <c r="A1" s="11"/>
      <c r="B1" s="12"/>
      <c r="C1" s="13"/>
      <c r="D1" s="14"/>
    </row>
    <row r="2" spans="1:9" x14ac:dyDescent="0.25">
      <c r="A2" s="15"/>
      <c r="D2" s="17"/>
    </row>
    <row r="3" spans="1:9" x14ac:dyDescent="0.25">
      <c r="A3" s="15" t="s">
        <v>13</v>
      </c>
      <c r="B3" s="18"/>
      <c r="C3" s="19">
        <v>7700</v>
      </c>
      <c r="D3" s="20" t="s">
        <v>76</v>
      </c>
      <c r="E3" t="s">
        <v>85</v>
      </c>
    </row>
    <row r="4" spans="1:9" ht="30" x14ac:dyDescent="0.25">
      <c r="A4" s="21" t="s">
        <v>14</v>
      </c>
      <c r="B4" s="18"/>
      <c r="C4" s="19">
        <v>2700</v>
      </c>
      <c r="D4" s="22"/>
    </row>
    <row r="5" spans="1:9" x14ac:dyDescent="0.25">
      <c r="A5" s="15" t="s">
        <v>15</v>
      </c>
      <c r="B5" s="18"/>
      <c r="C5" s="19">
        <f>C3-C4</f>
        <v>5000</v>
      </c>
      <c r="D5" s="22"/>
    </row>
    <row r="6" spans="1:9" x14ac:dyDescent="0.25">
      <c r="A6" s="15" t="s">
        <v>16</v>
      </c>
      <c r="B6" s="18"/>
      <c r="C6" s="19">
        <f>C4</f>
        <v>2700</v>
      </c>
      <c r="D6" s="22"/>
    </row>
    <row r="7" spans="1:9" x14ac:dyDescent="0.25">
      <c r="A7" s="15" t="s">
        <v>17</v>
      </c>
      <c r="B7" s="23"/>
      <c r="C7" s="24">
        <f>D7-D8</f>
        <v>0</v>
      </c>
      <c r="D7" s="24">
        <v>2024</v>
      </c>
    </row>
    <row r="8" spans="1:9" x14ac:dyDescent="0.25">
      <c r="A8" s="15" t="s">
        <v>18</v>
      </c>
      <c r="B8" s="23"/>
      <c r="C8" s="24">
        <f>C9-C7</f>
        <v>60</v>
      </c>
      <c r="D8" s="24">
        <v>2024</v>
      </c>
    </row>
    <row r="9" spans="1:9" x14ac:dyDescent="0.25">
      <c r="A9" s="15" t="s">
        <v>19</v>
      </c>
      <c r="B9" s="23"/>
      <c r="C9" s="24">
        <v>60</v>
      </c>
      <c r="D9" s="24"/>
    </row>
    <row r="10" spans="1:9" ht="30" x14ac:dyDescent="0.25">
      <c r="A10" s="21" t="s">
        <v>20</v>
      </c>
      <c r="B10" s="23"/>
      <c r="C10" s="24">
        <f>90*C7/C9</f>
        <v>0</v>
      </c>
      <c r="D10" s="24"/>
      <c r="H10" s="72"/>
      <c r="I10" s="72"/>
    </row>
    <row r="11" spans="1:9" ht="15.75" x14ac:dyDescent="0.25">
      <c r="A11" s="15"/>
      <c r="B11" s="25"/>
      <c r="C11" s="26">
        <f>C10%</f>
        <v>0</v>
      </c>
      <c r="D11" s="26"/>
      <c r="H11" s="72"/>
      <c r="I11" s="72"/>
    </row>
    <row r="12" spans="1:9" ht="15.75" x14ac:dyDescent="0.25">
      <c r="A12" s="15" t="s">
        <v>21</v>
      </c>
      <c r="B12" s="18"/>
      <c r="C12" s="19">
        <f>C6*C11</f>
        <v>0</v>
      </c>
      <c r="D12" s="22"/>
      <c r="H12" s="72"/>
      <c r="I12" s="72"/>
    </row>
    <row r="13" spans="1:9" ht="15.75" x14ac:dyDescent="0.25">
      <c r="A13" s="15" t="s">
        <v>22</v>
      </c>
      <c r="B13" s="18"/>
      <c r="C13" s="19">
        <f>C6-C12</f>
        <v>2700</v>
      </c>
      <c r="D13" s="22"/>
      <c r="H13" s="72"/>
      <c r="I13" s="72"/>
    </row>
    <row r="14" spans="1:9" ht="15.75" x14ac:dyDescent="0.25">
      <c r="A14" s="15" t="s">
        <v>15</v>
      </c>
      <c r="B14" s="18"/>
      <c r="C14" s="19">
        <f>C5</f>
        <v>5000</v>
      </c>
      <c r="D14" s="22"/>
      <c r="H14" s="72"/>
      <c r="I14" s="72"/>
    </row>
    <row r="15" spans="1:9" ht="15.75" x14ac:dyDescent="0.25">
      <c r="B15" s="18"/>
      <c r="C15" s="19"/>
      <c r="D15" s="22"/>
      <c r="I15" s="72"/>
    </row>
    <row r="16" spans="1:9" x14ac:dyDescent="0.25">
      <c r="A16" s="27" t="s">
        <v>23</v>
      </c>
      <c r="B16" s="28"/>
      <c r="C16" s="20">
        <f>C14+C13</f>
        <v>7700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ACA</v>
      </c>
      <c r="B18" s="7"/>
      <c r="C18" s="29">
        <v>680</v>
      </c>
      <c r="D18" s="24"/>
    </row>
    <row r="19" spans="1:4" x14ac:dyDescent="0.25">
      <c r="A19" s="70" t="s">
        <v>74</v>
      </c>
      <c r="B19" s="6"/>
      <c r="C19" s="30">
        <f>C18*C16</f>
        <v>5236000</v>
      </c>
      <c r="D19" s="31"/>
    </row>
    <row r="20" spans="1:4" x14ac:dyDescent="0.25">
      <c r="A20" s="70" t="s">
        <v>24</v>
      </c>
      <c r="B20" s="6"/>
      <c r="C20" s="30">
        <f>C19*90%</f>
        <v>4712400</v>
      </c>
      <c r="D20" s="30"/>
    </row>
    <row r="21" spans="1:4" x14ac:dyDescent="0.25">
      <c r="A21" s="70" t="s">
        <v>25</v>
      </c>
      <c r="B21" s="6"/>
      <c r="C21" s="30">
        <f>C19*80%</f>
        <v>4188800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1836000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C19*0.03/12</f>
        <v>13090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0"/>
  <sheetViews>
    <sheetView topLeftCell="A4" workbookViewId="0">
      <selection activeCell="P6" sqref="P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448</v>
      </c>
      <c r="C2" s="4">
        <f t="shared" ref="C2:C15" si="1">B2*1.2</f>
        <v>537.6</v>
      </c>
      <c r="D2" s="4">
        <f t="shared" ref="D2:D15" si="2">C2*1.2</f>
        <v>645.12</v>
      </c>
      <c r="E2" s="5">
        <f t="shared" ref="E2:E15" si="3">R2</f>
        <v>3450000</v>
      </c>
      <c r="F2" s="4">
        <f t="shared" ref="F2:F15" si="4">ROUND((E2/B2),0)</f>
        <v>7701</v>
      </c>
      <c r="G2" s="4">
        <f t="shared" ref="G2:G15" si="5">ROUND((E2/C2),0)</f>
        <v>6417</v>
      </c>
      <c r="H2" s="4">
        <f t="shared" ref="H2:H15" si="6">ROUND((E2/D2),0)</f>
        <v>5348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5" si="9">O2/1.2</f>
        <v>0</v>
      </c>
      <c r="Q2">
        <v>448</v>
      </c>
      <c r="R2" s="2">
        <v>3450000</v>
      </c>
      <c r="S2" s="2" t="s">
        <v>89</v>
      </c>
    </row>
    <row r="3" spans="1:19" x14ac:dyDescent="0.25">
      <c r="A3" s="4">
        <v>2</v>
      </c>
      <c r="B3" s="4">
        <f t="shared" si="0"/>
        <v>448</v>
      </c>
      <c r="C3" s="4">
        <f t="shared" si="1"/>
        <v>537.6</v>
      </c>
      <c r="D3" s="4">
        <f t="shared" si="2"/>
        <v>645.12</v>
      </c>
      <c r="E3" s="5">
        <f t="shared" si="3"/>
        <v>3250000</v>
      </c>
      <c r="F3" s="4">
        <f t="shared" si="4"/>
        <v>7254</v>
      </c>
      <c r="G3" s="4">
        <f t="shared" si="5"/>
        <v>6045</v>
      </c>
      <c r="H3" s="4">
        <f t="shared" si="6"/>
        <v>5038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448</v>
      </c>
      <c r="R3" s="2">
        <v>3250000</v>
      </c>
      <c r="S3" s="2" t="s">
        <v>90</v>
      </c>
    </row>
    <row r="4" spans="1:19" x14ac:dyDescent="0.25">
      <c r="A4" s="4">
        <v>3</v>
      </c>
      <c r="B4" s="4">
        <f t="shared" si="0"/>
        <v>845</v>
      </c>
      <c r="C4" s="4">
        <f t="shared" si="1"/>
        <v>1014</v>
      </c>
      <c r="D4" s="4">
        <f t="shared" si="2"/>
        <v>1216.8</v>
      </c>
      <c r="E4" s="5">
        <f t="shared" si="3"/>
        <v>6600000</v>
      </c>
      <c r="F4" s="4">
        <f t="shared" si="4"/>
        <v>7811</v>
      </c>
      <c r="G4" s="4">
        <f t="shared" si="5"/>
        <v>6509</v>
      </c>
      <c r="H4" s="4">
        <f t="shared" si="6"/>
        <v>5424</v>
      </c>
      <c r="I4" s="4">
        <f t="shared" si="7"/>
        <v>0</v>
      </c>
      <c r="J4" s="4">
        <f t="shared" si="8"/>
        <v>0</v>
      </c>
      <c r="O4">
        <v>0</v>
      </c>
      <c r="P4">
        <v>1014</v>
      </c>
      <c r="Q4">
        <f t="shared" ref="Q4:Q15" si="10">P4/1.2</f>
        <v>845</v>
      </c>
      <c r="R4" s="2">
        <v>6600000</v>
      </c>
      <c r="S4" s="2"/>
    </row>
    <row r="5" spans="1:19" x14ac:dyDescent="0.25">
      <c r="A5" s="4">
        <v>4</v>
      </c>
      <c r="B5" s="4">
        <f t="shared" si="0"/>
        <v>650</v>
      </c>
      <c r="C5" s="4">
        <f t="shared" si="1"/>
        <v>780</v>
      </c>
      <c r="D5" s="4">
        <f t="shared" si="2"/>
        <v>936</v>
      </c>
      <c r="E5" s="5">
        <f t="shared" si="3"/>
        <v>6500000</v>
      </c>
      <c r="F5" s="4">
        <f t="shared" si="4"/>
        <v>10000</v>
      </c>
      <c r="G5" s="4">
        <f t="shared" si="5"/>
        <v>8333</v>
      </c>
      <c r="H5" s="4">
        <f t="shared" si="6"/>
        <v>6944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650</v>
      </c>
      <c r="R5" s="2">
        <v>6500000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/>
    <row r="23" spans="1:19" s="10" customFormat="1" x14ac:dyDescent="0.25"/>
    <row r="24" spans="1:19" s="10" customFormat="1" x14ac:dyDescent="0.25">
      <c r="F24" s="10" t="s">
        <v>71</v>
      </c>
      <c r="G24" s="10">
        <v>628</v>
      </c>
    </row>
    <row r="25" spans="1:19" s="10" customFormat="1" x14ac:dyDescent="0.25">
      <c r="F25" s="53" t="s">
        <v>85</v>
      </c>
      <c r="G25" s="53">
        <v>446</v>
      </c>
    </row>
    <row r="26" spans="1:19" s="10" customFormat="1" x14ac:dyDescent="0.25">
      <c r="F26" s="53" t="s">
        <v>87</v>
      </c>
      <c r="G26" s="53">
        <v>138</v>
      </c>
    </row>
    <row r="27" spans="1:19" s="10" customFormat="1" x14ac:dyDescent="0.25">
      <c r="F27" s="53" t="s">
        <v>86</v>
      </c>
      <c r="G27" s="53">
        <v>96</v>
      </c>
    </row>
    <row r="28" spans="1:19" s="10" customFormat="1" x14ac:dyDescent="0.25">
      <c r="C28" s="68" t="s">
        <v>75</v>
      </c>
      <c r="D28" s="68" t="s">
        <v>84</v>
      </c>
      <c r="F28" s="53" t="s">
        <v>88</v>
      </c>
      <c r="G28" s="53">
        <f>SUM(G25:G27)</f>
        <v>680</v>
      </c>
      <c r="I28" s="65"/>
      <c r="J28" s="65"/>
    </row>
    <row r="29" spans="1:19" s="10" customFormat="1" x14ac:dyDescent="0.25">
      <c r="C29" s="68" t="s">
        <v>1</v>
      </c>
      <c r="D29" s="68">
        <v>4100000</v>
      </c>
      <c r="F29" s="53" t="s">
        <v>72</v>
      </c>
      <c r="G29" s="53">
        <f>G28*1.1</f>
        <v>748.00000000000011</v>
      </c>
      <c r="H29" s="10">
        <f>G29/G28</f>
        <v>1.1000000000000001</v>
      </c>
      <c r="I29" s="65"/>
      <c r="J29" s="65"/>
    </row>
    <row r="30" spans="1:19" s="10" customFormat="1" x14ac:dyDescent="0.25">
      <c r="F30" s="53" t="s">
        <v>73</v>
      </c>
      <c r="G30" s="53">
        <v>7700</v>
      </c>
      <c r="I30" s="65"/>
      <c r="J30" s="65"/>
    </row>
    <row r="31" spans="1:19" s="10" customFormat="1" x14ac:dyDescent="0.25">
      <c r="C31" s="69"/>
      <c r="D31" s="69"/>
      <c r="F31" s="69" t="s">
        <v>74</v>
      </c>
      <c r="G31" s="69">
        <f>G28*G30</f>
        <v>5236000</v>
      </c>
      <c r="H31" s="10">
        <f>G31/D29</f>
        <v>1.2770731707317073</v>
      </c>
      <c r="I31" s="71"/>
      <c r="J31" s="71"/>
    </row>
    <row r="32" spans="1:19" s="10" customFormat="1" x14ac:dyDescent="0.25">
      <c r="C32" s="69"/>
      <c r="D32" s="69"/>
      <c r="F32" s="69" t="s">
        <v>24</v>
      </c>
      <c r="G32" s="69">
        <f>G31*90%</f>
        <v>4712400</v>
      </c>
      <c r="I32" s="71"/>
      <c r="J32" s="71"/>
    </row>
    <row r="33" spans="3:10" s="10" customFormat="1" x14ac:dyDescent="0.25">
      <c r="C33" s="69"/>
      <c r="D33" s="69"/>
      <c r="F33" s="69" t="s">
        <v>25</v>
      </c>
      <c r="G33" s="69">
        <f>G31*80%</f>
        <v>4188800</v>
      </c>
      <c r="I33" s="71"/>
      <c r="J33" s="71"/>
    </row>
    <row r="34" spans="3:10" s="10" customFormat="1" x14ac:dyDescent="0.25">
      <c r="C34" s="69"/>
      <c r="D34" s="69"/>
      <c r="I34" s="65"/>
      <c r="J34" s="65"/>
    </row>
    <row r="35" spans="3:10" s="10" customFormat="1" x14ac:dyDescent="0.25">
      <c r="C35" s="69"/>
      <c r="D35" s="69"/>
      <c r="I35" s="65"/>
      <c r="J35" s="65"/>
    </row>
    <row r="36" spans="3:10" s="10" customFormat="1" x14ac:dyDescent="0.25"/>
    <row r="37" spans="3:10" s="10" customFormat="1" x14ac:dyDescent="0.25"/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A4" sqref="A4"/>
    </sheetView>
  </sheetViews>
  <sheetFormatPr defaultRowHeight="15" x14ac:dyDescent="0.25"/>
  <sheetData>
    <row r="1" spans="1:1" x14ac:dyDescent="0.25">
      <c r="A1" s="74" t="s">
        <v>91</v>
      </c>
    </row>
  </sheetData>
  <hyperlinks>
    <hyperlink ref="A1" r:id="rId1" xr:uid="{56E2CB51-E42E-41E6-B77C-37B3AB15D6A8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19"/>
  <sheetViews>
    <sheetView zoomScale="115" zoomScaleNormal="115" workbookViewId="0">
      <selection activeCell="E4" sqref="E4"/>
    </sheetView>
  </sheetViews>
  <sheetFormatPr defaultRowHeight="15" x14ac:dyDescent="0.25"/>
  <sheetData>
    <row r="1" spans="1:1" x14ac:dyDescent="0.25">
      <c r="A1" s="74" t="s">
        <v>92</v>
      </c>
    </row>
    <row r="18" ht="3.75" customHeight="1" x14ac:dyDescent="0.25"/>
    <row r="19" hidden="1" x14ac:dyDescent="0.25"/>
  </sheetData>
  <hyperlinks>
    <hyperlink ref="A1" r:id="rId1" xr:uid="{9E32F6B7-7F0B-464C-917F-BD1E95F4EB0F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>
      <selection activeCell="J39" sqref="J3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2024-09-13T12:18:45Z</dcterms:modified>
</cp:coreProperties>
</file>