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Approx Value\Vidisha Jiwane (SBI-11088)\"/>
    </mc:Choice>
  </mc:AlternateContent>
  <xr:revisionPtr revIDLastSave="0" documentId="13_ncr:1_{D4772542-F455-4996-B375-34479D73AEDF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3" r:id="rId5"/>
    <sheet name="IGR" sheetId="44" r:id="rId6"/>
  </sheets>
  <calcPr calcId="191029"/>
</workbook>
</file>

<file path=xl/calcChain.xml><?xml version="1.0" encoding="utf-8"?>
<calcChain xmlns="http://schemas.openxmlformats.org/spreadsheetml/2006/main">
  <c r="H33" i="23" l="1"/>
  <c r="C17" i="4"/>
  <c r="Y19" i="4"/>
  <c r="F21" i="23"/>
  <c r="N25" i="4"/>
  <c r="N23" i="4"/>
  <c r="E22" i="23"/>
  <c r="G35" i="4"/>
  <c r="O24" i="4"/>
  <c r="O25" i="4"/>
  <c r="G26" i="4"/>
  <c r="C12" i="4"/>
  <c r="B11" i="4"/>
  <c r="C11" i="4"/>
  <c r="C3" i="4"/>
  <c r="C4" i="4"/>
  <c r="C5" i="4"/>
  <c r="C6" i="4"/>
  <c r="C7" i="4"/>
  <c r="C8" i="4"/>
  <c r="C9" i="4"/>
  <c r="C10" i="4"/>
  <c r="C2" i="4"/>
  <c r="F18" i="23"/>
  <c r="T129" i="43"/>
  <c r="V5" i="4"/>
  <c r="U5" i="4"/>
  <c r="W5" i="4" s="1"/>
  <c r="W6" i="4"/>
  <c r="W7" i="4"/>
  <c r="W8" i="4"/>
  <c r="W9" i="4"/>
  <c r="V4" i="4"/>
  <c r="U4" i="4"/>
  <c r="W4" i="4" s="1"/>
  <c r="V3" i="4"/>
  <c r="U3" i="4"/>
  <c r="W3" i="4" s="1"/>
  <c r="V2" i="4"/>
  <c r="W2" i="4" s="1"/>
  <c r="U2" i="4"/>
  <c r="P2" i="4"/>
  <c r="C23" i="23"/>
  <c r="I5" i="23"/>
  <c r="I4" i="23"/>
  <c r="I3" i="23"/>
  <c r="C7" i="23"/>
  <c r="Y9" i="4"/>
  <c r="Y8" i="4"/>
  <c r="Y7" i="4"/>
  <c r="Y6" i="4"/>
  <c r="Y3" i="4" l="1"/>
  <c r="Y4" i="4"/>
  <c r="Y5" i="4"/>
  <c r="Y2" i="4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D23" i="23" l="1"/>
  <c r="D2" i="4" l="1"/>
  <c r="D3" i="4"/>
  <c r="D4" i="4"/>
  <c r="D5" i="4"/>
  <c r="D6" i="4"/>
  <c r="D7" i="4"/>
  <c r="D10" i="4"/>
  <c r="C13" i="4"/>
  <c r="D13" i="4" s="1"/>
  <c r="J5" i="4"/>
  <c r="J6" i="4"/>
  <c r="J8" i="4"/>
  <c r="J2" i="4"/>
  <c r="G31" i="4"/>
  <c r="G32" i="4" s="1"/>
  <c r="C15" i="4"/>
  <c r="D15" i="4" s="1"/>
  <c r="J15" i="4"/>
  <c r="I15" i="4"/>
  <c r="A15" i="4"/>
  <c r="C14" i="4"/>
  <c r="D14" i="4" s="1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I8" i="4"/>
  <c r="A8" i="4"/>
  <c r="J7" i="4"/>
  <c r="I7" i="4"/>
  <c r="A7" i="4"/>
  <c r="I6" i="4"/>
  <c r="A6" i="4"/>
  <c r="I5" i="4"/>
  <c r="A5" i="4"/>
  <c r="J4" i="4"/>
  <c r="I4" i="4"/>
  <c r="A4" i="4"/>
  <c r="J3" i="4"/>
  <c r="I3" i="4"/>
  <c r="A3" i="4"/>
  <c r="A2" i="4"/>
  <c r="H32" i="4" l="1"/>
  <c r="I31" i="4"/>
  <c r="G34" i="4"/>
  <c r="H4" i="4"/>
  <c r="H11" i="4"/>
  <c r="H15" i="4"/>
  <c r="H2" i="4"/>
  <c r="H6" i="4"/>
  <c r="H9" i="4"/>
  <c r="H13" i="4"/>
  <c r="H5" i="4"/>
  <c r="H8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F32" i="23"/>
  <c r="C21" i="23"/>
  <c r="C25" i="23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F34" i="23" l="1"/>
  <c r="F33" i="23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<sst xmlns="http://schemas.openxmlformats.org/spreadsheetml/2006/main" count="104" uniqueCount="85">
  <si>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</si>
  <si>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</si>
  <si>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</si>
  <si>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</si>
  <si>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</si>
  <si>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</si>
  <si>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</si>
  <si>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</si>
  <si>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</si>
  <si>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</si>
  <si>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</si>
  <si>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</si>
  <si>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</si>
  <si>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</si>
  <si>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</si>
  <si>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</si>
  <si>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</si>
  <si>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</si>
  <si>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</si>
  <si>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</si>
  <si>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</si>
  <si>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</si>
  <si>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</si>
  <si>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</si>
  <si>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</si>
  <si>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</si>
  <si>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</si>
  <si>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</si>
  <si>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</si>
  <si>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</si>
  <si>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</si>
  <si>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</si>
  <si>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</si>
  <si>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</si>
  <si>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</si>
  <si>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</si>
  <si>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</si>
  <si>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</si>
  <si>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</si>
  <si>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</si>
  <si>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</si>
  <si>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</si>
  <si>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</si>
  <si>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</si>
  <si>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</si>
  <si>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</si>
  <si>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</si>
  <si>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</si>
  <si>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</si>
  <si>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</si>
  <si>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</si>
  <si>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</si>
  <si>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</si>
  <si>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</si>
  <si>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</si>
  <si>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</si>
  <si>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</si>
  <si>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</si>
  <si>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</si>
  <si>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</si>
  <si>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</si>
  <si>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</si>
  <si>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</si>
  <si>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</si>
  <si>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</si>
  <si>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Lead No. 11088</t>
  </si>
  <si>
    <t>SBI (HLC CBD Belapur)</t>
  </si>
  <si>
    <t>Vidisha Bhimrao Jiwane</t>
  </si>
  <si>
    <t>BUA Sq. Ft</t>
  </si>
  <si>
    <t>Terr Sqf.</t>
  </si>
  <si>
    <t>BUA</t>
  </si>
  <si>
    <t>As per Draft</t>
  </si>
  <si>
    <t>Terr</t>
  </si>
  <si>
    <t xml:space="preserve">Total </t>
  </si>
  <si>
    <t>Tot BUA</t>
  </si>
  <si>
    <t>4th Flr</t>
  </si>
  <si>
    <t>5th</t>
  </si>
  <si>
    <t xml:space="preserve">Tot </t>
  </si>
  <si>
    <t>Flat</t>
  </si>
  <si>
    <t>OC</t>
  </si>
  <si>
    <t>As per Agreement  dated 09.09.2024</t>
  </si>
  <si>
    <t>CA</t>
  </si>
  <si>
    <t xml:space="preserve">Measurement </t>
  </si>
  <si>
    <t>FB</t>
  </si>
  <si>
    <t>Total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</si>
</sst>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9" fillId="0" borderId="0" xfId="0" applyFont="1"/>
    <xf numFmtId="164" fontId="0" fillId="0" borderId="0" xfId="1" applyNumberFormat="1" applyFo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0" fillId="0" borderId="13" xfId="0" applyBorder="1"/>
    <xf numFmtId="0" fontId="12" fillId="0" borderId="13" xfId="0" applyFont="1" applyBorder="1" applyAlignment="1">
      <alignment wrapText="1"/>
    </xf>
    <xf numFmtId="0" fontId="0" fillId="0" borderId="14" xfId="0" applyBorder="1"/>
    <xf numFmtId="0" fontId="12" fillId="0" borderId="9" xfId="0" applyFont="1" applyBorder="1"/>
    <xf numFmtId="0" fontId="0" fillId="0" borderId="15" xfId="0" applyBorder="1"/>
    <xf numFmtId="0" fontId="0" fillId="0" borderId="10" xfId="0" applyBorder="1"/>
    <xf numFmtId="0" fontId="12" fillId="0" borderId="16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2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3" fillId="0" borderId="8" xfId="0" applyFont="1" applyBorder="1"/>
    <xf numFmtId="164" fontId="0" fillId="2" borderId="8" xfId="0" applyNumberFormat="1" applyFill="1" applyBorder="1"/>
    <xf numFmtId="0" fontId="12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2" fillId="0" borderId="0" xfId="0" applyFont="1" applyAlignment="1">
      <alignment horizontal="right" wrapText="1"/>
    </xf>
    <xf numFmtId="1" fontId="0" fillId="0" borderId="0" xfId="0" applyNumberFormat="1"/>
    <xf numFmtId="0" fontId="14" fillId="2" borderId="0" xfId="0" applyFont="1" applyFill="1"/>
    <xf numFmtId="0" fontId="2" fillId="2" borderId="0" xfId="0" applyFont="1" applyFill="1"/>
    <xf numFmtId="1" fontId="2" fillId="0" borderId="0" xfId="0" applyNumberFormat="1" applyFont="1"/>
    <xf numFmtId="1" fontId="1" fillId="0" borderId="0" xfId="0" applyNumberFormat="1" applyFont="1"/>
    <xf numFmtId="43" fontId="3" fillId="0" borderId="0" xfId="1" applyFont="1"/>
    <xf numFmtId="0" fontId="3" fillId="0" borderId="0" xfId="0" applyFont="1"/>
    <xf numFmtId="0" fontId="6" fillId="0" borderId="0" xfId="0" applyFont="1" applyAlignment="1">
      <alignment horizontal="center"/>
    </xf>
    <xf numFmtId="0" fontId="1" fillId="2" borderId="0" xfId="0" applyFont="1" applyFill="1"/>
    <xf numFmtId="43" fontId="3" fillId="2" borderId="8" xfId="1" applyFont="1" applyFill="1" applyBorder="1"/>
    <xf numFmtId="43" fontId="0" fillId="2" borderId="0" xfId="1" applyFont="1" applyFill="1"/>
    <xf numFmtId="43" fontId="2" fillId="2" borderId="8" xfId="1" applyFont="1" applyFill="1" applyBorder="1"/>
    <xf numFmtId="43" fontId="3" fillId="2" borderId="0" xfId="1" applyFont="1" applyFill="1"/>
    <xf numFmtId="0" fontId="8" fillId="2" borderId="0" xfId="0" applyFont="1" applyFill="1"/>
    <xf numFmtId="1" fontId="2" fillId="2" borderId="0" xfId="0" applyNumberFormat="1" applyFont="1" applyFill="1"/>
    <xf numFmtId="4" fontId="0" fillId="2" borderId="0" xfId="0" applyNumberForma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3" fontId="1" fillId="2" borderId="0" xfId="1" applyFont="1" applyFill="1"/>
    <xf numFmtId="43" fontId="1" fillId="3" borderId="0" xfId="1" applyFont="1" applyFill="1"/>
    <xf numFmtId="43" fontId="15" fillId="0" borderId="8" xfId="1" applyFont="1" applyBorder="1"/>
    <xf numFmtId="43" fontId="4" fillId="2" borderId="8" xfId="1" applyFont="1" applyFill="1" applyBorder="1"/>
    <xf numFmtId="43" fontId="6" fillId="2" borderId="8" xfId="1" applyFont="1" applyFill="1" applyBorder="1"/>
    <xf numFmtId="43" fontId="16" fillId="2" borderId="0" xfId="1" applyFont="1" applyFill="1"/>
    <xf numFmtId="43" fontId="16" fillId="0" borderId="0" xfId="1" applyFont="1"/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8" xfId="0" applyFont="1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31</xdr:row>
      <xdr:rowOff>48456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400DF-D58A-04F5-4542-A1CD804A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5953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35</xdr:row>
      <xdr:rowOff>931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C1A41C-0D92-765E-9184-96E18282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6668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14</xdr:col>
      <xdr:colOff>248876</xdr:colOff>
      <xdr:row>71</xdr:row>
      <xdr:rowOff>134299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6B0B69F-8B12-BA0F-57B0-17CD61FB4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000"/>
          <a:ext cx="8783276" cy="680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14</xdr:col>
      <xdr:colOff>239349</xdr:colOff>
      <xdr:row>108</xdr:row>
      <xdr:rowOff>105720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4D4D027-CB04-4447-6397-195F512C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906500"/>
          <a:ext cx="8773749" cy="6773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14</xdr:col>
      <xdr:colOff>248876</xdr:colOff>
      <xdr:row>143</xdr:row>
      <xdr:rowOff>105694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1CE040C-17AF-310C-1B11-411DAC7BD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764500"/>
          <a:ext cx="8783276" cy="6582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14</xdr:col>
      <xdr:colOff>220297</xdr:colOff>
      <xdr:row>182</xdr:row>
      <xdr:rowOff>124826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A05AF1B-0150-8479-2E65-35A04ED0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622500"/>
          <a:ext cx="8754697" cy="7173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14</xdr:col>
      <xdr:colOff>201244</xdr:colOff>
      <xdr:row>222</xdr:row>
      <xdr:rowOff>1010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C9A0666-F6AE-9598-2795-FE0EBB745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052000"/>
          <a:ext cx="8735644" cy="7240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14</xdr:col>
      <xdr:colOff>191718</xdr:colOff>
      <xdr:row>258</xdr:row>
      <xdr:rowOff>904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428F60A-0E4B-C287-D261-C25C487C1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2672000"/>
          <a:ext cx="8726118" cy="6477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14</xdr:col>
      <xdr:colOff>134560</xdr:colOff>
      <xdr:row>293</xdr:row>
      <xdr:rowOff>58062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545BE74-88F0-D166-5A92-AD8760E7A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9339500"/>
          <a:ext cx="8668960" cy="6535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13</xdr:col>
      <xdr:colOff>10632</xdr:colOff>
      <xdr:row>332</xdr:row>
      <xdr:rowOff>48615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3BDDA54-2ADC-CE1A-4BFE-CD3FBB3F0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6197500"/>
          <a:ext cx="7935432" cy="7097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14</xdr:col>
      <xdr:colOff>182191</xdr:colOff>
      <xdr:row>365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CF1BA-83D1-D950-B953-8AE002E5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3627000"/>
          <a:ext cx="8716591" cy="5992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14</xdr:col>
      <xdr:colOff>248876</xdr:colOff>
      <xdr:row>400</xdr:row>
      <xdr:rowOff>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A295FF-C6A9-9E50-8C20-CED5AB90B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9913500"/>
          <a:ext cx="8783276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14</xdr:col>
      <xdr:colOff>220297</xdr:colOff>
      <xdr:row>439</xdr:row>
      <xdr:rowOff>96274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250B8C-1584-096D-8207-76234E2B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6390500"/>
          <a:ext cx="8754697" cy="7335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14</xdr:col>
      <xdr:colOff>258402</xdr:colOff>
      <xdr:row>471</xdr:row>
      <xdr:rowOff>134166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3C2D81-5994-BE04-24B7-9D443A8B9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4010500"/>
          <a:ext cx="8792802" cy="5849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14</xdr:col>
      <xdr:colOff>277455</xdr:colOff>
      <xdr:row>508</xdr:row>
      <xdr:rowOff>96194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7DBD82-3870-FD42-4B5E-030359C7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0106500"/>
          <a:ext cx="8811855" cy="6763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57"/>
      <c r="H1" s="57"/>
    </row>
    <row r="2" spans="2:17" ht="15.75" thickBot="1" x14ac:dyDescent="0.3">
      <c r="D2">
        <f>40700*0.05</f>
        <v>2035</v>
      </c>
      <c r="E2" s="45">
        <f>C3+D2</f>
        <v>37135</v>
      </c>
      <c r="G2" s="119" t="s">
        <v>48</v>
      </c>
      <c r="H2" s="120"/>
    </row>
    <row r="3" spans="2:17" ht="15.75" thickBot="1" x14ac:dyDescent="0.3">
      <c r="B3" s="37" t="s">
        <v>37</v>
      </c>
      <c r="C3" s="39">
        <v>35100</v>
      </c>
      <c r="D3" s="37"/>
      <c r="E3" s="37"/>
      <c r="F3" s="37"/>
      <c r="G3" s="58" t="s">
        <v>49</v>
      </c>
      <c r="H3" s="59" t="s">
        <v>50</v>
      </c>
      <c r="I3" s="60"/>
      <c r="K3" s="61" t="s">
        <v>51</v>
      </c>
      <c r="L3" s="62"/>
      <c r="N3" s="63" t="s">
        <v>52</v>
      </c>
      <c r="O3" s="64"/>
      <c r="P3" s="64"/>
      <c r="Q3" s="65"/>
    </row>
    <row r="4" spans="2:17" ht="27" thickBot="1" x14ac:dyDescent="0.3">
      <c r="B4" s="37" t="s">
        <v>38</v>
      </c>
      <c r="C4" s="39">
        <v>0</v>
      </c>
      <c r="D4" s="37"/>
      <c r="E4" s="37"/>
      <c r="F4" s="37"/>
      <c r="G4" s="66">
        <v>1</v>
      </c>
      <c r="H4" s="67">
        <v>0</v>
      </c>
      <c r="I4" s="68">
        <v>100</v>
      </c>
      <c r="K4" s="69" t="s">
        <v>28</v>
      </c>
      <c r="L4" s="70" t="s">
        <v>29</v>
      </c>
      <c r="N4" s="58" t="s">
        <v>49</v>
      </c>
      <c r="O4" s="71" t="s">
        <v>50</v>
      </c>
      <c r="P4" s="72"/>
    </row>
    <row r="5" spans="2:17" ht="15.75" thickBot="1" x14ac:dyDescent="0.3">
      <c r="B5" s="37" t="s">
        <v>53</v>
      </c>
      <c r="C5" s="40">
        <f>C3+C4</f>
        <v>35100</v>
      </c>
      <c r="D5" s="41" t="s">
        <v>39</v>
      </c>
      <c r="E5" s="42">
        <f>ROUND(C5/10.764,0)</f>
        <v>3261</v>
      </c>
      <c r="F5" s="41" t="s">
        <v>40</v>
      </c>
      <c r="G5" s="66">
        <v>2</v>
      </c>
      <c r="H5" s="67">
        <v>0</v>
      </c>
      <c r="I5" s="68">
        <v>100</v>
      </c>
      <c r="K5" s="68">
        <v>2554.8123374210331</v>
      </c>
      <c r="L5" s="73">
        <v>2248.2348569305091</v>
      </c>
      <c r="N5" s="66">
        <v>1</v>
      </c>
      <c r="O5" s="74">
        <v>0</v>
      </c>
      <c r="P5" s="68">
        <v>100</v>
      </c>
    </row>
    <row r="6" spans="2:17" ht="15.75" thickBot="1" x14ac:dyDescent="0.3">
      <c r="B6" s="37" t="s">
        <v>54</v>
      </c>
      <c r="C6" s="39">
        <v>9800</v>
      </c>
      <c r="D6" s="37"/>
      <c r="E6" s="37"/>
      <c r="F6" s="37"/>
      <c r="G6" s="66">
        <v>3</v>
      </c>
      <c r="H6" s="67">
        <v>5</v>
      </c>
      <c r="I6" s="68">
        <v>95</v>
      </c>
      <c r="K6" s="75" t="s">
        <v>2</v>
      </c>
      <c r="L6" s="76" t="s">
        <v>30</v>
      </c>
      <c r="N6" s="66">
        <v>2</v>
      </c>
      <c r="O6" s="74">
        <v>0</v>
      </c>
      <c r="P6" s="68">
        <v>100</v>
      </c>
    </row>
    <row r="7" spans="2:17" ht="15.75" thickBot="1" x14ac:dyDescent="0.3">
      <c r="B7" s="37" t="s">
        <v>55</v>
      </c>
      <c r="C7" s="40">
        <f>C5-C6</f>
        <v>25300</v>
      </c>
      <c r="D7" s="37"/>
      <c r="E7" s="37"/>
      <c r="F7" s="37"/>
      <c r="G7" s="66">
        <v>4</v>
      </c>
      <c r="H7" s="67">
        <v>5</v>
      </c>
      <c r="I7" s="68">
        <v>95</v>
      </c>
      <c r="K7" s="68" t="s">
        <v>32</v>
      </c>
      <c r="L7" s="73" t="s">
        <v>33</v>
      </c>
      <c r="N7" s="66">
        <v>3</v>
      </c>
      <c r="O7" s="74">
        <v>5</v>
      </c>
      <c r="P7" s="68">
        <v>95</v>
      </c>
    </row>
    <row r="8" spans="2:17" ht="15.75" thickBot="1" x14ac:dyDescent="0.3">
      <c r="B8" s="37" t="s">
        <v>56</v>
      </c>
      <c r="C8" s="77">
        <v>0</v>
      </c>
      <c r="D8" s="78">
        <f>1-C8</f>
        <v>1</v>
      </c>
      <c r="E8" s="37"/>
      <c r="F8" s="37"/>
      <c r="G8" s="66">
        <v>5</v>
      </c>
      <c r="H8" s="67">
        <v>5</v>
      </c>
      <c r="I8" s="68">
        <v>95</v>
      </c>
      <c r="K8" s="68"/>
      <c r="L8" s="73"/>
      <c r="N8" s="66">
        <v>4</v>
      </c>
      <c r="O8" s="74">
        <v>5</v>
      </c>
      <c r="P8" s="68">
        <v>95</v>
      </c>
    </row>
    <row r="9" spans="2:17" ht="15.75" thickBot="1" x14ac:dyDescent="0.3">
      <c r="B9" s="43" t="s">
        <v>57</v>
      </c>
      <c r="D9" s="40">
        <f>ROUND(C7*D8,0)</f>
        <v>25300</v>
      </c>
      <c r="E9" s="37"/>
      <c r="F9" s="37"/>
      <c r="G9" s="66">
        <v>6</v>
      </c>
      <c r="H9" s="67">
        <v>6</v>
      </c>
      <c r="I9" s="68">
        <v>94</v>
      </c>
      <c r="K9" s="79" t="s">
        <v>31</v>
      </c>
      <c r="L9" s="80">
        <v>0.05</v>
      </c>
      <c r="N9" s="66">
        <v>5</v>
      </c>
      <c r="O9" s="74">
        <v>5</v>
      </c>
      <c r="P9" s="68">
        <v>95</v>
      </c>
    </row>
    <row r="10" spans="2:17" ht="15.75" thickBot="1" x14ac:dyDescent="0.3">
      <c r="B10" s="37" t="s">
        <v>58</v>
      </c>
      <c r="C10" s="40">
        <f>C6+D9</f>
        <v>35100</v>
      </c>
      <c r="D10" s="41" t="s">
        <v>39</v>
      </c>
      <c r="E10" s="42">
        <f>ROUND(C10/10.764,0)</f>
        <v>3261</v>
      </c>
      <c r="F10" s="41" t="s">
        <v>40</v>
      </c>
      <c r="G10" s="66">
        <v>7</v>
      </c>
      <c r="H10" s="67">
        <v>7</v>
      </c>
      <c r="I10" s="68">
        <v>93</v>
      </c>
      <c r="K10" s="81" t="s">
        <v>34</v>
      </c>
      <c r="L10" s="80">
        <v>0.1</v>
      </c>
      <c r="N10" s="66">
        <v>6</v>
      </c>
      <c r="O10" s="74">
        <v>6.5</v>
      </c>
      <c r="P10" s="68">
        <f t="shared" ref="P10:P63" si="0">P9-1.5</f>
        <v>93.5</v>
      </c>
    </row>
    <row r="11" spans="2:17" ht="15.75" thickBot="1" x14ac:dyDescent="0.3">
      <c r="C11" s="44"/>
      <c r="G11" s="66">
        <v>8</v>
      </c>
      <c r="H11" s="67">
        <v>8</v>
      </c>
      <c r="I11" s="68">
        <v>92</v>
      </c>
      <c r="K11" s="68" t="s">
        <v>35</v>
      </c>
      <c r="L11" s="80">
        <v>0.15</v>
      </c>
      <c r="N11" s="66">
        <v>7</v>
      </c>
      <c r="O11" s="74">
        <v>8</v>
      </c>
      <c r="P11" s="68">
        <f t="shared" si="0"/>
        <v>92</v>
      </c>
    </row>
    <row r="12" spans="2:17" ht="15.75" thickBot="1" x14ac:dyDescent="0.3">
      <c r="B12" s="38" t="s">
        <v>41</v>
      </c>
      <c r="C12" s="46">
        <v>2024</v>
      </c>
      <c r="E12" s="45"/>
      <c r="G12" s="66">
        <v>9</v>
      </c>
      <c r="H12" s="67">
        <v>9</v>
      </c>
      <c r="I12" s="68">
        <v>91</v>
      </c>
      <c r="K12" s="82" t="s">
        <v>36</v>
      </c>
      <c r="L12" s="83">
        <v>0.2</v>
      </c>
      <c r="N12" s="66">
        <v>8</v>
      </c>
      <c r="O12" s="74">
        <v>9.5</v>
      </c>
      <c r="P12" s="68">
        <f t="shared" si="0"/>
        <v>90.5</v>
      </c>
    </row>
    <row r="13" spans="2:17" ht="15.75" thickBot="1" x14ac:dyDescent="0.3">
      <c r="B13" s="38" t="s">
        <v>42</v>
      </c>
      <c r="C13" s="46">
        <v>2022</v>
      </c>
      <c r="D13" s="45"/>
      <c r="G13" s="66">
        <v>10</v>
      </c>
      <c r="H13" s="67">
        <v>10</v>
      </c>
      <c r="I13" s="68">
        <v>90</v>
      </c>
      <c r="K13" s="84"/>
      <c r="L13" s="85"/>
      <c r="N13" s="66">
        <v>9</v>
      </c>
      <c r="O13" s="74">
        <v>11</v>
      </c>
      <c r="P13" s="68">
        <f t="shared" si="0"/>
        <v>89</v>
      </c>
    </row>
    <row r="14" spans="2:17" ht="15.75" thickBot="1" x14ac:dyDescent="0.3">
      <c r="B14" s="38" t="s">
        <v>43</v>
      </c>
      <c r="C14" s="46">
        <f>C12-C13</f>
        <v>2</v>
      </c>
      <c r="G14" s="66">
        <v>11</v>
      </c>
      <c r="H14" s="67">
        <v>11</v>
      </c>
      <c r="I14" s="68">
        <v>89</v>
      </c>
      <c r="K14" s="86"/>
      <c r="L14" s="87"/>
      <c r="N14" s="66">
        <v>10</v>
      </c>
      <c r="O14" s="74">
        <v>12.5</v>
      </c>
      <c r="P14" s="68">
        <f t="shared" si="0"/>
        <v>87.5</v>
      </c>
    </row>
    <row r="15" spans="2:17" ht="17.25" thickBot="1" x14ac:dyDescent="0.35">
      <c r="B15" s="88" t="s">
        <v>59</v>
      </c>
      <c r="C15" s="38">
        <f>60-C14</f>
        <v>58</v>
      </c>
      <c r="G15" s="66">
        <v>12</v>
      </c>
      <c r="H15" s="67">
        <v>12</v>
      </c>
      <c r="I15" s="68">
        <v>88</v>
      </c>
      <c r="N15" s="66">
        <v>11</v>
      </c>
      <c r="O15" s="74">
        <v>14</v>
      </c>
      <c r="P15" s="68">
        <f t="shared" si="0"/>
        <v>86</v>
      </c>
    </row>
    <row r="16" spans="2:17" ht="15.75" thickBot="1" x14ac:dyDescent="0.3">
      <c r="E16" s="45"/>
      <c r="G16" s="66">
        <v>13</v>
      </c>
      <c r="H16" s="67">
        <v>13</v>
      </c>
      <c r="I16" s="68">
        <v>87</v>
      </c>
      <c r="J16" s="45"/>
      <c r="N16" s="66">
        <v>12</v>
      </c>
      <c r="O16" s="74">
        <v>15.5</v>
      </c>
      <c r="P16" s="68">
        <f t="shared" si="0"/>
        <v>84.5</v>
      </c>
    </row>
    <row r="17" spans="1:16" ht="15.75" thickBot="1" x14ac:dyDescent="0.3">
      <c r="C17" s="45"/>
      <c r="G17" s="66">
        <v>14</v>
      </c>
      <c r="H17" s="67">
        <v>14</v>
      </c>
      <c r="I17" s="68">
        <v>86</v>
      </c>
      <c r="K17" s="45"/>
      <c r="L17" s="45"/>
      <c r="N17" s="66">
        <v>13</v>
      </c>
      <c r="O17" s="74">
        <v>17</v>
      </c>
      <c r="P17" s="68">
        <f t="shared" si="0"/>
        <v>83</v>
      </c>
    </row>
    <row r="18" spans="1:16" ht="15.75" thickBot="1" x14ac:dyDescent="0.3">
      <c r="G18" s="66">
        <v>15</v>
      </c>
      <c r="H18" s="67">
        <v>15</v>
      </c>
      <c r="I18" s="68">
        <v>85</v>
      </c>
      <c r="J18" s="45"/>
      <c r="L18" s="45"/>
      <c r="N18" s="66">
        <v>14</v>
      </c>
      <c r="O18" s="74">
        <v>18.5</v>
      </c>
      <c r="P18" s="68">
        <f t="shared" si="0"/>
        <v>81.5</v>
      </c>
    </row>
    <row r="19" spans="1:16" ht="15.75" thickBot="1" x14ac:dyDescent="0.3">
      <c r="B19" s="37"/>
      <c r="C19" s="39"/>
      <c r="D19" s="37"/>
      <c r="E19" s="37"/>
      <c r="F19" s="37"/>
      <c r="G19" s="66">
        <v>16</v>
      </c>
      <c r="H19" s="67">
        <v>16</v>
      </c>
      <c r="I19" s="68">
        <v>84</v>
      </c>
      <c r="N19" s="66">
        <v>15</v>
      </c>
      <c r="O19" s="74">
        <v>20</v>
      </c>
      <c r="P19" s="68">
        <f t="shared" si="0"/>
        <v>80</v>
      </c>
    </row>
    <row r="20" spans="1:16" ht="15.75" thickBot="1" x14ac:dyDescent="0.3">
      <c r="B20" s="37"/>
      <c r="C20" s="39"/>
      <c r="D20" s="37"/>
      <c r="E20" s="37"/>
      <c r="F20" s="37"/>
      <c r="G20" s="66">
        <v>17</v>
      </c>
      <c r="H20" s="67">
        <v>17</v>
      </c>
      <c r="I20" s="68">
        <v>83</v>
      </c>
      <c r="N20" s="66">
        <v>16</v>
      </c>
      <c r="O20" s="74">
        <v>21.5</v>
      </c>
      <c r="P20" s="68">
        <f t="shared" si="0"/>
        <v>78.5</v>
      </c>
    </row>
    <row r="21" spans="1:16" ht="15.75" thickBot="1" x14ac:dyDescent="0.3">
      <c r="B21" s="37"/>
      <c r="C21" s="40"/>
      <c r="D21" s="41"/>
      <c r="E21" s="42"/>
      <c r="F21" s="41"/>
      <c r="G21" s="66">
        <v>18</v>
      </c>
      <c r="H21" s="67">
        <v>18</v>
      </c>
      <c r="I21" s="68">
        <v>82</v>
      </c>
      <c r="N21" s="66">
        <v>17</v>
      </c>
      <c r="O21" s="74">
        <v>23</v>
      </c>
      <c r="P21" s="68">
        <f t="shared" si="0"/>
        <v>77</v>
      </c>
    </row>
    <row r="22" spans="1:16" ht="15.75" thickBot="1" x14ac:dyDescent="0.3">
      <c r="B22" s="37"/>
      <c r="C22" s="39"/>
      <c r="D22" s="37"/>
      <c r="E22" s="37"/>
      <c r="F22" s="37"/>
      <c r="G22" s="66">
        <v>19</v>
      </c>
      <c r="H22" s="67">
        <v>19</v>
      </c>
      <c r="I22" s="68">
        <v>81</v>
      </c>
      <c r="N22" s="66">
        <v>18</v>
      </c>
      <c r="O22" s="74">
        <v>24.5</v>
      </c>
      <c r="P22" s="68">
        <f t="shared" si="0"/>
        <v>75.5</v>
      </c>
    </row>
    <row r="23" spans="1:16" ht="15.75" thickBot="1" x14ac:dyDescent="0.3">
      <c r="B23" s="37"/>
      <c r="C23" s="39"/>
      <c r="D23" s="37"/>
      <c r="E23" s="37"/>
      <c r="F23" s="37"/>
      <c r="G23" s="66">
        <v>20</v>
      </c>
      <c r="H23" s="67">
        <v>20</v>
      </c>
      <c r="I23" s="68">
        <v>80</v>
      </c>
      <c r="N23" s="66">
        <v>19</v>
      </c>
      <c r="O23" s="74">
        <v>26</v>
      </c>
      <c r="P23" s="68">
        <f t="shared" si="0"/>
        <v>74</v>
      </c>
    </row>
    <row r="24" spans="1:16" ht="15.75" thickBot="1" x14ac:dyDescent="0.3">
      <c r="B24" s="43"/>
      <c r="C24" s="39"/>
      <c r="D24" s="37"/>
      <c r="E24" s="37"/>
      <c r="F24" s="37"/>
      <c r="G24" s="66">
        <v>21</v>
      </c>
      <c r="H24" s="67">
        <v>21</v>
      </c>
      <c r="I24" s="68">
        <v>79</v>
      </c>
      <c r="N24" s="66">
        <v>20</v>
      </c>
      <c r="O24" s="74">
        <v>27.5</v>
      </c>
      <c r="P24" s="68">
        <f t="shared" si="0"/>
        <v>72.5</v>
      </c>
    </row>
    <row r="25" spans="1:16" ht="15.75" thickBot="1" x14ac:dyDescent="0.3">
      <c r="B25" s="37"/>
      <c r="C25" s="40"/>
      <c r="D25" s="41"/>
      <c r="E25" s="42"/>
      <c r="F25" s="41"/>
      <c r="G25" s="66">
        <v>22</v>
      </c>
      <c r="H25" s="67">
        <v>22</v>
      </c>
      <c r="I25" s="68">
        <v>78</v>
      </c>
      <c r="N25" s="66">
        <v>21</v>
      </c>
      <c r="O25" s="74">
        <v>29</v>
      </c>
      <c r="P25" s="68">
        <f t="shared" si="0"/>
        <v>71</v>
      </c>
    </row>
    <row r="26" spans="1:16" ht="15.75" thickBot="1" x14ac:dyDescent="0.3">
      <c r="G26" s="66">
        <v>23</v>
      </c>
      <c r="H26" s="67">
        <v>23</v>
      </c>
      <c r="I26" s="68">
        <v>77</v>
      </c>
      <c r="N26" s="66">
        <v>22</v>
      </c>
      <c r="O26" s="74">
        <v>30.5</v>
      </c>
      <c r="P26" s="68">
        <f t="shared" si="0"/>
        <v>69.5</v>
      </c>
    </row>
    <row r="27" spans="1:16" ht="15.75" thickBot="1" x14ac:dyDescent="0.3">
      <c r="G27" s="66">
        <v>24</v>
      </c>
      <c r="H27" s="67">
        <v>24</v>
      </c>
      <c r="I27" s="68">
        <v>76</v>
      </c>
      <c r="N27" s="66">
        <v>23</v>
      </c>
      <c r="O27" s="74">
        <v>32</v>
      </c>
      <c r="P27" s="68">
        <f t="shared" si="0"/>
        <v>68</v>
      </c>
    </row>
    <row r="28" spans="1:16" ht="15.75" thickBot="1" x14ac:dyDescent="0.3">
      <c r="G28" s="66">
        <v>25</v>
      </c>
      <c r="H28" s="67">
        <v>25</v>
      </c>
      <c r="I28" s="68">
        <v>75</v>
      </c>
      <c r="N28" s="66">
        <v>24</v>
      </c>
      <c r="O28" s="74">
        <v>33.5</v>
      </c>
      <c r="P28" s="68">
        <f t="shared" si="0"/>
        <v>66.5</v>
      </c>
    </row>
    <row r="29" spans="1:16" ht="15.75" thickBot="1" x14ac:dyDescent="0.3">
      <c r="G29" s="66">
        <v>26</v>
      </c>
      <c r="H29" s="67">
        <v>26</v>
      </c>
      <c r="I29" s="68">
        <v>74</v>
      </c>
      <c r="N29" s="66">
        <v>25</v>
      </c>
      <c r="O29" s="74">
        <v>35</v>
      </c>
      <c r="P29" s="68">
        <f t="shared" si="0"/>
        <v>65</v>
      </c>
    </row>
    <row r="30" spans="1:16" ht="15.75" thickBot="1" x14ac:dyDescent="0.3">
      <c r="G30" s="66">
        <v>27</v>
      </c>
      <c r="H30" s="67">
        <v>27</v>
      </c>
      <c r="I30" s="68">
        <v>73</v>
      </c>
      <c r="N30" s="66">
        <v>26</v>
      </c>
      <c r="O30" s="74">
        <v>36.5</v>
      </c>
      <c r="P30" s="68">
        <f t="shared" si="0"/>
        <v>63.5</v>
      </c>
    </row>
    <row r="31" spans="1:16" ht="15.75" thickBot="1" x14ac:dyDescent="0.3">
      <c r="A31" s="37"/>
      <c r="B31" s="52"/>
      <c r="C31" s="37"/>
      <c r="D31" s="37"/>
      <c r="E31" s="37"/>
      <c r="G31" s="66">
        <v>28</v>
      </c>
      <c r="H31" s="67">
        <v>28</v>
      </c>
      <c r="I31" s="68">
        <v>72</v>
      </c>
      <c r="N31" s="66">
        <v>27</v>
      </c>
      <c r="O31" s="74">
        <v>38</v>
      </c>
      <c r="P31" s="68">
        <f t="shared" si="0"/>
        <v>62</v>
      </c>
    </row>
    <row r="32" spans="1:16" ht="15.75" thickBot="1" x14ac:dyDescent="0.3">
      <c r="A32" s="37"/>
      <c r="B32" s="39"/>
      <c r="C32" s="37"/>
      <c r="D32" s="37"/>
      <c r="E32" s="37"/>
      <c r="G32" s="66">
        <v>29</v>
      </c>
      <c r="H32" s="67">
        <v>29</v>
      </c>
      <c r="I32" s="68">
        <v>71</v>
      </c>
      <c r="N32" s="66">
        <v>28</v>
      </c>
      <c r="O32" s="74">
        <v>39.5</v>
      </c>
      <c r="P32" s="68">
        <f t="shared" si="0"/>
        <v>60.5</v>
      </c>
    </row>
    <row r="33" spans="1:16" ht="15.75" thickBot="1" x14ac:dyDescent="0.3">
      <c r="A33" s="37"/>
      <c r="B33" s="40"/>
      <c r="C33" s="41"/>
      <c r="D33" s="89"/>
      <c r="E33" s="41"/>
      <c r="G33" s="66">
        <v>30</v>
      </c>
      <c r="H33" s="67">
        <v>30</v>
      </c>
      <c r="I33" s="68">
        <v>70</v>
      </c>
      <c r="N33" s="66">
        <v>29</v>
      </c>
      <c r="O33" s="74">
        <v>41</v>
      </c>
      <c r="P33" s="68">
        <f t="shared" si="0"/>
        <v>59</v>
      </c>
    </row>
    <row r="34" spans="1:16" ht="15.75" thickBot="1" x14ac:dyDescent="0.3">
      <c r="A34" s="37"/>
      <c r="B34" s="39"/>
      <c r="C34" s="37"/>
      <c r="D34" s="37"/>
      <c r="E34" s="37"/>
      <c r="G34" s="66">
        <v>31</v>
      </c>
      <c r="H34" s="67">
        <v>31</v>
      </c>
      <c r="I34" s="68">
        <v>69</v>
      </c>
      <c r="N34" s="66">
        <v>30</v>
      </c>
      <c r="O34" s="74">
        <v>42.5</v>
      </c>
      <c r="P34" s="68">
        <f t="shared" si="0"/>
        <v>57.5</v>
      </c>
    </row>
    <row r="35" spans="1:16" ht="15.75" thickBot="1" x14ac:dyDescent="0.3">
      <c r="A35" s="37"/>
      <c r="B35" s="52"/>
      <c r="C35" s="37"/>
      <c r="D35" s="37"/>
      <c r="E35" s="37"/>
      <c r="G35" s="66">
        <v>32</v>
      </c>
      <c r="H35" s="67">
        <v>32</v>
      </c>
      <c r="I35" s="68">
        <v>68</v>
      </c>
      <c r="N35" s="66">
        <v>31</v>
      </c>
      <c r="O35" s="74">
        <v>44</v>
      </c>
      <c r="P35" s="68">
        <f t="shared" si="0"/>
        <v>56</v>
      </c>
    </row>
    <row r="36" spans="1:16" ht="15.75" thickBot="1" x14ac:dyDescent="0.3">
      <c r="A36" s="43"/>
      <c r="B36" s="39"/>
      <c r="C36" s="37"/>
      <c r="D36" s="37"/>
      <c r="E36" s="37"/>
      <c r="G36" s="66">
        <v>33</v>
      </c>
      <c r="H36" s="67">
        <v>33</v>
      </c>
      <c r="I36" s="68">
        <v>67</v>
      </c>
      <c r="N36" s="66">
        <v>32</v>
      </c>
      <c r="O36" s="74">
        <v>45.5</v>
      </c>
      <c r="P36" s="68">
        <f t="shared" si="0"/>
        <v>54.5</v>
      </c>
    </row>
    <row r="37" spans="1:16" ht="15.75" thickBot="1" x14ac:dyDescent="0.3">
      <c r="A37" s="37"/>
      <c r="B37" s="40"/>
      <c r="C37" s="41"/>
      <c r="D37" s="42"/>
      <c r="E37" s="41"/>
      <c r="G37" s="66">
        <v>34</v>
      </c>
      <c r="H37" s="67">
        <v>34</v>
      </c>
      <c r="I37" s="68">
        <v>66</v>
      </c>
      <c r="N37" s="66">
        <v>33</v>
      </c>
      <c r="O37" s="74">
        <v>47</v>
      </c>
      <c r="P37" s="68">
        <f t="shared" si="0"/>
        <v>53</v>
      </c>
    </row>
    <row r="38" spans="1:16" ht="15.75" thickBot="1" x14ac:dyDescent="0.3">
      <c r="G38" s="66">
        <v>35</v>
      </c>
      <c r="H38" s="67">
        <v>35</v>
      </c>
      <c r="I38" s="68">
        <v>65</v>
      </c>
      <c r="N38" s="66">
        <v>34</v>
      </c>
      <c r="O38" s="74">
        <v>48.5</v>
      </c>
      <c r="P38" s="68">
        <f t="shared" si="0"/>
        <v>51.5</v>
      </c>
    </row>
    <row r="39" spans="1:16" ht="15.75" thickBot="1" x14ac:dyDescent="0.3">
      <c r="G39" s="66">
        <v>36</v>
      </c>
      <c r="H39" s="67">
        <v>36</v>
      </c>
      <c r="I39" s="68">
        <v>64</v>
      </c>
      <c r="N39" s="66">
        <v>35</v>
      </c>
      <c r="O39" s="74">
        <v>50</v>
      </c>
      <c r="P39" s="68">
        <f t="shared" si="0"/>
        <v>50</v>
      </c>
    </row>
    <row r="40" spans="1:16" ht="15.75" thickBot="1" x14ac:dyDescent="0.3">
      <c r="G40" s="66">
        <v>37</v>
      </c>
      <c r="H40" s="67">
        <v>37</v>
      </c>
      <c r="I40" s="68">
        <v>63</v>
      </c>
      <c r="N40" s="66">
        <v>36</v>
      </c>
      <c r="O40" s="74">
        <v>51.5</v>
      </c>
      <c r="P40" s="68">
        <f t="shared" si="0"/>
        <v>48.5</v>
      </c>
    </row>
    <row r="41" spans="1:16" ht="15.75" thickBot="1" x14ac:dyDescent="0.3">
      <c r="G41" s="66">
        <v>38</v>
      </c>
      <c r="H41" s="67">
        <v>38</v>
      </c>
      <c r="I41" s="68">
        <v>62</v>
      </c>
      <c r="N41" s="66">
        <v>37</v>
      </c>
      <c r="O41" s="74">
        <v>53</v>
      </c>
      <c r="P41" s="68">
        <f t="shared" si="0"/>
        <v>47</v>
      </c>
    </row>
    <row r="42" spans="1:16" ht="15.75" thickBot="1" x14ac:dyDescent="0.3">
      <c r="G42" s="66">
        <v>39</v>
      </c>
      <c r="H42" s="67">
        <v>39</v>
      </c>
      <c r="I42" s="68">
        <v>61</v>
      </c>
      <c r="N42" s="66">
        <v>38</v>
      </c>
      <c r="O42" s="74">
        <v>54.5</v>
      </c>
      <c r="P42" s="68">
        <f t="shared" si="0"/>
        <v>45.5</v>
      </c>
    </row>
    <row r="43" spans="1:16" ht="15.75" thickBot="1" x14ac:dyDescent="0.3">
      <c r="G43" s="66">
        <v>40</v>
      </c>
      <c r="H43" s="67">
        <v>40</v>
      </c>
      <c r="I43" s="68">
        <v>60</v>
      </c>
      <c r="N43" s="66">
        <v>39</v>
      </c>
      <c r="O43" s="74">
        <v>56</v>
      </c>
      <c r="P43" s="68">
        <f t="shared" si="0"/>
        <v>44</v>
      </c>
    </row>
    <row r="44" spans="1:16" ht="15.75" thickBot="1" x14ac:dyDescent="0.3">
      <c r="G44" s="66">
        <v>41</v>
      </c>
      <c r="H44" s="67">
        <v>41</v>
      </c>
      <c r="I44" s="68">
        <v>59</v>
      </c>
      <c r="N44" s="66">
        <v>40</v>
      </c>
      <c r="O44" s="74">
        <v>57.5</v>
      </c>
      <c r="P44" s="68">
        <f t="shared" si="0"/>
        <v>42.5</v>
      </c>
    </row>
    <row r="45" spans="1:16" ht="15.75" thickBot="1" x14ac:dyDescent="0.3">
      <c r="G45" s="66">
        <v>42</v>
      </c>
      <c r="H45" s="67">
        <v>42</v>
      </c>
      <c r="I45" s="68">
        <v>58</v>
      </c>
      <c r="N45" s="66">
        <v>41</v>
      </c>
      <c r="O45" s="74">
        <v>59</v>
      </c>
      <c r="P45" s="68">
        <f t="shared" si="0"/>
        <v>41</v>
      </c>
    </row>
    <row r="46" spans="1:16" ht="15.75" thickBot="1" x14ac:dyDescent="0.3">
      <c r="G46" s="66">
        <v>43</v>
      </c>
      <c r="H46" s="67">
        <v>43</v>
      </c>
      <c r="I46" s="68">
        <v>57</v>
      </c>
      <c r="N46" s="66">
        <v>42</v>
      </c>
      <c r="O46" s="74">
        <v>60.5</v>
      </c>
      <c r="P46" s="68">
        <f t="shared" si="0"/>
        <v>39.5</v>
      </c>
    </row>
    <row r="47" spans="1:16" ht="15.75" thickBot="1" x14ac:dyDescent="0.3">
      <c r="G47" s="66">
        <v>44</v>
      </c>
      <c r="H47" s="67">
        <v>44</v>
      </c>
      <c r="I47" s="68">
        <v>56</v>
      </c>
      <c r="N47" s="66">
        <v>43</v>
      </c>
      <c r="O47" s="74">
        <v>62</v>
      </c>
      <c r="P47" s="68">
        <f t="shared" si="0"/>
        <v>38</v>
      </c>
    </row>
    <row r="48" spans="1:16" ht="15.75" thickBot="1" x14ac:dyDescent="0.3">
      <c r="G48" s="66">
        <v>45</v>
      </c>
      <c r="H48" s="67">
        <v>45</v>
      </c>
      <c r="I48" s="68">
        <v>55</v>
      </c>
      <c r="N48" s="66">
        <v>44</v>
      </c>
      <c r="O48" s="74">
        <v>63.5</v>
      </c>
      <c r="P48" s="68">
        <f t="shared" si="0"/>
        <v>36.5</v>
      </c>
    </row>
    <row r="49" spans="7:16" ht="15.75" thickBot="1" x14ac:dyDescent="0.3">
      <c r="G49" s="66">
        <v>46</v>
      </c>
      <c r="H49" s="67">
        <v>46</v>
      </c>
      <c r="I49" s="68">
        <v>54</v>
      </c>
      <c r="N49" s="66">
        <v>45</v>
      </c>
      <c r="O49" s="74">
        <v>65</v>
      </c>
      <c r="P49" s="68">
        <f t="shared" si="0"/>
        <v>35</v>
      </c>
    </row>
    <row r="50" spans="7:16" ht="15.75" thickBot="1" x14ac:dyDescent="0.3">
      <c r="G50" s="66">
        <v>47</v>
      </c>
      <c r="H50" s="67">
        <v>47</v>
      </c>
      <c r="I50" s="68">
        <v>53</v>
      </c>
      <c r="N50" s="66">
        <v>46</v>
      </c>
      <c r="O50" s="74">
        <v>66.5</v>
      </c>
      <c r="P50" s="68">
        <f t="shared" si="0"/>
        <v>33.5</v>
      </c>
    </row>
    <row r="51" spans="7:16" ht="15.75" thickBot="1" x14ac:dyDescent="0.3">
      <c r="G51" s="66">
        <v>48</v>
      </c>
      <c r="H51" s="67">
        <v>48</v>
      </c>
      <c r="I51" s="68">
        <v>52</v>
      </c>
      <c r="N51" s="66">
        <v>47</v>
      </c>
      <c r="O51" s="74">
        <v>68</v>
      </c>
      <c r="P51" s="68">
        <f t="shared" si="0"/>
        <v>32</v>
      </c>
    </row>
    <row r="52" spans="7:16" ht="15.75" thickBot="1" x14ac:dyDescent="0.3">
      <c r="G52" s="66">
        <v>49</v>
      </c>
      <c r="H52" s="67">
        <v>49</v>
      </c>
      <c r="I52" s="68">
        <v>51</v>
      </c>
      <c r="N52" s="66">
        <v>48</v>
      </c>
      <c r="O52" s="74">
        <v>69.5</v>
      </c>
      <c r="P52" s="68">
        <f t="shared" si="0"/>
        <v>30.5</v>
      </c>
    </row>
    <row r="53" spans="7:16" ht="15.75" thickBot="1" x14ac:dyDescent="0.3">
      <c r="G53" s="66">
        <v>50</v>
      </c>
      <c r="H53" s="67">
        <v>50</v>
      </c>
      <c r="I53" s="68">
        <v>50</v>
      </c>
      <c r="N53" s="66">
        <v>49</v>
      </c>
      <c r="O53" s="74">
        <v>71</v>
      </c>
      <c r="P53" s="68">
        <f t="shared" si="0"/>
        <v>29</v>
      </c>
    </row>
    <row r="54" spans="7:16" ht="15.75" thickBot="1" x14ac:dyDescent="0.3">
      <c r="G54" s="66">
        <v>51</v>
      </c>
      <c r="H54" s="67">
        <v>51</v>
      </c>
      <c r="I54" s="68">
        <v>49</v>
      </c>
      <c r="N54" s="66">
        <v>50</v>
      </c>
      <c r="O54" s="74">
        <v>72.5</v>
      </c>
      <c r="P54" s="68">
        <f t="shared" si="0"/>
        <v>27.5</v>
      </c>
    </row>
    <row r="55" spans="7:16" ht="15.75" thickBot="1" x14ac:dyDescent="0.3">
      <c r="G55" s="66">
        <v>52</v>
      </c>
      <c r="H55" s="67">
        <v>52</v>
      </c>
      <c r="I55" s="68">
        <v>48</v>
      </c>
      <c r="N55" s="66">
        <v>51</v>
      </c>
      <c r="O55" s="74">
        <v>74</v>
      </c>
      <c r="P55" s="68">
        <f t="shared" si="0"/>
        <v>26</v>
      </c>
    </row>
    <row r="56" spans="7:16" ht="15.75" thickBot="1" x14ac:dyDescent="0.3">
      <c r="G56" s="66">
        <v>53</v>
      </c>
      <c r="H56" s="67">
        <v>53</v>
      </c>
      <c r="I56" s="68">
        <v>47</v>
      </c>
      <c r="N56" s="66">
        <v>52</v>
      </c>
      <c r="O56" s="74">
        <v>75.5</v>
      </c>
      <c r="P56" s="68">
        <f t="shared" si="0"/>
        <v>24.5</v>
      </c>
    </row>
    <row r="57" spans="7:16" ht="15.75" thickBot="1" x14ac:dyDescent="0.3">
      <c r="G57" s="66">
        <v>54</v>
      </c>
      <c r="H57" s="67">
        <v>54</v>
      </c>
      <c r="I57" s="68">
        <v>46</v>
      </c>
      <c r="N57" s="66">
        <v>53</v>
      </c>
      <c r="O57" s="74">
        <v>77</v>
      </c>
      <c r="P57" s="68">
        <f t="shared" si="0"/>
        <v>23</v>
      </c>
    </row>
    <row r="58" spans="7:16" ht="15.75" thickBot="1" x14ac:dyDescent="0.3">
      <c r="G58" s="66">
        <v>55</v>
      </c>
      <c r="H58" s="67">
        <v>55</v>
      </c>
      <c r="I58" s="68">
        <v>45</v>
      </c>
      <c r="N58" s="66">
        <v>54</v>
      </c>
      <c r="O58" s="74">
        <v>78.5</v>
      </c>
      <c r="P58" s="68">
        <f t="shared" si="0"/>
        <v>21.5</v>
      </c>
    </row>
    <row r="59" spans="7:16" ht="15.75" thickBot="1" x14ac:dyDescent="0.3">
      <c r="G59" s="66">
        <v>56</v>
      </c>
      <c r="H59" s="67">
        <v>56</v>
      </c>
      <c r="I59" s="68">
        <v>44</v>
      </c>
      <c r="N59" s="66">
        <v>55</v>
      </c>
      <c r="O59" s="74">
        <v>80</v>
      </c>
      <c r="P59" s="68">
        <f t="shared" si="0"/>
        <v>20</v>
      </c>
    </row>
    <row r="60" spans="7:16" ht="15.75" thickBot="1" x14ac:dyDescent="0.3">
      <c r="G60" s="66">
        <v>57</v>
      </c>
      <c r="H60" s="67">
        <v>57</v>
      </c>
      <c r="I60" s="68">
        <v>43</v>
      </c>
      <c r="N60" s="66">
        <v>56</v>
      </c>
      <c r="O60" s="74">
        <v>81.5</v>
      </c>
      <c r="P60" s="68">
        <f t="shared" si="0"/>
        <v>18.5</v>
      </c>
    </row>
    <row r="61" spans="7:16" ht="15.75" thickBot="1" x14ac:dyDescent="0.3">
      <c r="G61" s="66">
        <v>58</v>
      </c>
      <c r="H61" s="67">
        <v>58</v>
      </c>
      <c r="I61" s="68">
        <v>42</v>
      </c>
      <c r="N61" s="66">
        <v>57</v>
      </c>
      <c r="O61" s="74">
        <v>83</v>
      </c>
      <c r="P61" s="68">
        <f t="shared" si="0"/>
        <v>17</v>
      </c>
    </row>
    <row r="62" spans="7:16" ht="15.75" thickBot="1" x14ac:dyDescent="0.3">
      <c r="G62" s="66">
        <v>59</v>
      </c>
      <c r="H62" s="67">
        <v>59</v>
      </c>
      <c r="I62" s="68">
        <v>41</v>
      </c>
      <c r="N62" s="66">
        <v>58</v>
      </c>
      <c r="O62" s="74">
        <v>84.5</v>
      </c>
      <c r="P62" s="68">
        <f t="shared" si="0"/>
        <v>15.5</v>
      </c>
    </row>
    <row r="63" spans="7:16" ht="15.75" thickBot="1" x14ac:dyDescent="0.3">
      <c r="G63" s="66">
        <v>60</v>
      </c>
      <c r="H63" s="67">
        <v>60</v>
      </c>
      <c r="I63" s="68">
        <v>40</v>
      </c>
      <c r="N63" s="66">
        <v>59</v>
      </c>
      <c r="O63" s="74">
        <v>85</v>
      </c>
      <c r="P63" s="82">
        <f t="shared" si="0"/>
        <v>14</v>
      </c>
    </row>
    <row r="64" spans="7:16" ht="15.75" thickBot="1" x14ac:dyDescent="0.3">
      <c r="G64" s="66">
        <v>61</v>
      </c>
      <c r="H64" s="67">
        <v>61</v>
      </c>
      <c r="I64" s="68">
        <v>39</v>
      </c>
      <c r="N64" s="66">
        <v>60</v>
      </c>
    </row>
    <row r="65" spans="7:15" ht="15.75" thickBot="1" x14ac:dyDescent="0.3">
      <c r="G65" s="66">
        <v>62</v>
      </c>
      <c r="H65" s="67">
        <v>62</v>
      </c>
      <c r="I65" s="68">
        <v>38</v>
      </c>
      <c r="N65" s="66">
        <v>61</v>
      </c>
      <c r="O65" s="90"/>
    </row>
    <row r="66" spans="7:15" ht="15.75" thickBot="1" x14ac:dyDescent="0.3">
      <c r="G66" s="66">
        <v>63</v>
      </c>
      <c r="H66" s="67">
        <v>63</v>
      </c>
      <c r="I66" s="68">
        <v>37</v>
      </c>
      <c r="N66" s="66">
        <v>62</v>
      </c>
      <c r="O66" s="90"/>
    </row>
    <row r="67" spans="7:15" ht="15.75" thickBot="1" x14ac:dyDescent="0.3">
      <c r="G67" s="66">
        <v>64</v>
      </c>
      <c r="H67" s="67">
        <v>64</v>
      </c>
      <c r="I67" s="68">
        <v>36</v>
      </c>
      <c r="N67" s="66">
        <v>63</v>
      </c>
      <c r="O67" s="90"/>
    </row>
    <row r="68" spans="7:15" ht="15.75" thickBot="1" x14ac:dyDescent="0.3">
      <c r="G68" s="66">
        <v>65</v>
      </c>
      <c r="H68" s="67">
        <v>65</v>
      </c>
      <c r="I68" s="68">
        <v>35</v>
      </c>
      <c r="N68" s="66">
        <v>64</v>
      </c>
      <c r="O68" s="90"/>
    </row>
    <row r="69" spans="7:15" ht="15.75" thickBot="1" x14ac:dyDescent="0.3">
      <c r="G69" s="66">
        <v>66</v>
      </c>
      <c r="H69" s="67">
        <v>66</v>
      </c>
      <c r="I69" s="68">
        <v>34</v>
      </c>
      <c r="N69" s="66">
        <v>65</v>
      </c>
      <c r="O69" s="90"/>
    </row>
    <row r="70" spans="7:15" ht="15.75" thickBot="1" x14ac:dyDescent="0.3">
      <c r="G70" s="66">
        <v>67</v>
      </c>
      <c r="H70" s="67">
        <v>67</v>
      </c>
      <c r="I70" s="68">
        <v>33</v>
      </c>
      <c r="N70" s="66">
        <v>66</v>
      </c>
      <c r="O70" s="90"/>
    </row>
    <row r="71" spans="7:15" ht="15.75" thickBot="1" x14ac:dyDescent="0.3">
      <c r="G71" s="66">
        <v>68</v>
      </c>
      <c r="H71" s="67">
        <v>68</v>
      </c>
      <c r="I71" s="68">
        <v>32</v>
      </c>
      <c r="N71" s="66">
        <v>67</v>
      </c>
      <c r="O71" s="90"/>
    </row>
    <row r="72" spans="7:15" ht="15.75" thickBot="1" x14ac:dyDescent="0.3">
      <c r="G72" s="66">
        <v>69</v>
      </c>
      <c r="H72" s="67">
        <v>69</v>
      </c>
      <c r="I72" s="68">
        <v>31</v>
      </c>
      <c r="N72" s="66">
        <v>68</v>
      </c>
      <c r="O72" s="90"/>
    </row>
    <row r="73" spans="7:15" ht="15.75" thickBot="1" x14ac:dyDescent="0.3">
      <c r="G73" s="66">
        <v>70</v>
      </c>
      <c r="H73" s="67">
        <v>70</v>
      </c>
      <c r="I73" s="82">
        <v>30</v>
      </c>
      <c r="N73" s="66">
        <v>69</v>
      </c>
      <c r="O73" s="90"/>
    </row>
    <row r="74" spans="7:15" ht="15.75" thickBot="1" x14ac:dyDescent="0.3">
      <c r="G74" s="57"/>
      <c r="H74" s="91"/>
      <c r="I74" s="92"/>
      <c r="N74" s="66">
        <v>70</v>
      </c>
      <c r="O74" s="90"/>
    </row>
    <row r="75" spans="7:15" ht="15.75" thickBot="1" x14ac:dyDescent="0.3">
      <c r="G75" s="57"/>
      <c r="H75" s="91"/>
      <c r="N75" s="66"/>
      <c r="O75" s="90"/>
    </row>
    <row r="76" spans="7:15" x14ac:dyDescent="0.25">
      <c r="G76" s="57"/>
      <c r="H76" s="91"/>
    </row>
    <row r="77" spans="7:15" x14ac:dyDescent="0.25">
      <c r="G77" s="57"/>
      <c r="H77" s="91"/>
    </row>
    <row r="78" spans="7:15" x14ac:dyDescent="0.25">
      <c r="G78" s="57"/>
      <c r="H78" s="91"/>
    </row>
    <row r="79" spans="7:15" x14ac:dyDescent="0.25">
      <c r="G79" s="57"/>
      <c r="H79" s="91"/>
    </row>
    <row r="80" spans="7:15" x14ac:dyDescent="0.25">
      <c r="G80" s="57"/>
      <c r="H80" s="91"/>
    </row>
    <row r="81" spans="7:8" x14ac:dyDescent="0.25">
      <c r="G81" s="57"/>
      <c r="H81" s="91"/>
    </row>
    <row r="82" spans="7:8" x14ac:dyDescent="0.25">
      <c r="G82" s="57"/>
      <c r="H82" s="91"/>
    </row>
    <row r="83" spans="7:8" x14ac:dyDescent="0.25">
      <c r="G83" s="57"/>
      <c r="H83" s="91"/>
    </row>
    <row r="84" spans="7:8" x14ac:dyDescent="0.25">
      <c r="G84" s="57"/>
      <c r="H84" s="91"/>
    </row>
    <row r="85" spans="7:8" x14ac:dyDescent="0.25">
      <c r="G85" s="57"/>
      <c r="H85" s="9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tabSelected="1" zoomScale="130" zoomScaleNormal="130" workbookViewId="0">
      <selection activeCell="H28" sqref="H2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5" customWidth="1"/>
    <col min="4" max="4" width="15.5703125" style="15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9" x14ac:dyDescent="0.25">
      <c r="A1" s="10"/>
      <c r="B1" s="11"/>
      <c r="C1" s="12"/>
      <c r="D1" s="13"/>
    </row>
    <row r="2" spans="1:9" x14ac:dyDescent="0.25">
      <c r="A2" s="14"/>
      <c r="C2" s="100" t="s">
        <v>75</v>
      </c>
      <c r="D2" s="16"/>
      <c r="G2" t="s">
        <v>63</v>
      </c>
      <c r="I2" s="6"/>
    </row>
    <row r="3" spans="1:9" ht="18.75" x14ac:dyDescent="0.3">
      <c r="A3" s="14" t="s">
        <v>12</v>
      </c>
      <c r="B3" s="17"/>
      <c r="C3" s="18">
        <f>C4+C5</f>
        <v>13700</v>
      </c>
      <c r="D3" s="19" t="s">
        <v>60</v>
      </c>
      <c r="F3" s="94" t="s">
        <v>71</v>
      </c>
      <c r="G3" s="95" t="s">
        <v>68</v>
      </c>
      <c r="H3" s="95">
        <v>52.58</v>
      </c>
      <c r="I3" s="107">
        <f>H3*10.764</f>
        <v>565.97111999999993</v>
      </c>
    </row>
    <row r="4" spans="1:9" ht="30" x14ac:dyDescent="0.25">
      <c r="A4" s="20" t="s">
        <v>13</v>
      </c>
      <c r="B4" s="17"/>
      <c r="C4" s="18">
        <v>2600</v>
      </c>
      <c r="D4" s="21"/>
      <c r="G4" s="95" t="s">
        <v>69</v>
      </c>
      <c r="H4" s="95">
        <v>4.5</v>
      </c>
      <c r="I4" s="107">
        <f>H4*10.764</f>
        <v>48.437999999999995</v>
      </c>
    </row>
    <row r="5" spans="1:9" x14ac:dyDescent="0.25">
      <c r="A5" s="14" t="s">
        <v>14</v>
      </c>
      <c r="B5" s="17"/>
      <c r="C5" s="18">
        <v>11100</v>
      </c>
      <c r="D5" s="21"/>
      <c r="I5" s="96">
        <f>SUM(I3:I4)</f>
        <v>614.40911999999992</v>
      </c>
    </row>
    <row r="6" spans="1:9" x14ac:dyDescent="0.25">
      <c r="A6" s="14" t="s">
        <v>15</v>
      </c>
      <c r="B6" s="17"/>
      <c r="C6" s="18">
        <f>C4</f>
        <v>2600</v>
      </c>
      <c r="D6" s="21"/>
      <c r="G6" s="121"/>
      <c r="H6" s="121"/>
      <c r="I6" s="96"/>
    </row>
    <row r="7" spans="1:9" x14ac:dyDescent="0.25">
      <c r="A7" s="14" t="s">
        <v>16</v>
      </c>
      <c r="B7" s="22"/>
      <c r="C7" s="23">
        <f>E9-E8</f>
        <v>17</v>
      </c>
      <c r="D7" s="23"/>
    </row>
    <row r="8" spans="1:9" x14ac:dyDescent="0.25">
      <c r="A8" s="14" t="s">
        <v>17</v>
      </c>
      <c r="B8" s="22"/>
      <c r="C8" s="23">
        <f>C9-C7</f>
        <v>43</v>
      </c>
      <c r="D8" s="109" t="s">
        <v>79</v>
      </c>
      <c r="E8" s="100">
        <v>2007</v>
      </c>
    </row>
    <row r="9" spans="1:9" x14ac:dyDescent="0.25">
      <c r="A9" s="14" t="s">
        <v>18</v>
      </c>
      <c r="B9" s="22"/>
      <c r="C9" s="23">
        <v>60</v>
      </c>
      <c r="D9" s="110"/>
      <c r="E9" s="111">
        <v>2024</v>
      </c>
    </row>
    <row r="10" spans="1:9" ht="30" x14ac:dyDescent="0.25">
      <c r="A10" s="20" t="s">
        <v>19</v>
      </c>
      <c r="B10" s="22"/>
      <c r="C10" s="23">
        <f>90*C7/C9</f>
        <v>25.5</v>
      </c>
      <c r="D10" s="23"/>
      <c r="F10" s="93"/>
      <c r="G10" s="93"/>
    </row>
    <row r="11" spans="1:9" x14ac:dyDescent="0.25">
      <c r="A11" s="14"/>
      <c r="B11" s="24"/>
      <c r="C11" s="25">
        <f>C10%</f>
        <v>0.255</v>
      </c>
      <c r="D11" s="25"/>
    </row>
    <row r="12" spans="1:9" x14ac:dyDescent="0.25">
      <c r="A12" s="14" t="s">
        <v>20</v>
      </c>
      <c r="B12" s="17"/>
      <c r="C12" s="18">
        <f>C6*C11</f>
        <v>663</v>
      </c>
      <c r="D12" s="21"/>
    </row>
    <row r="13" spans="1:9" x14ac:dyDescent="0.25">
      <c r="A13" s="14" t="s">
        <v>21</v>
      </c>
      <c r="B13" s="17"/>
      <c r="C13" s="18">
        <f>C6-C12</f>
        <v>1937</v>
      </c>
      <c r="D13" s="21"/>
      <c r="G13">
        <v>31057</v>
      </c>
    </row>
    <row r="14" spans="1:9" x14ac:dyDescent="0.25">
      <c r="A14" s="14" t="s">
        <v>14</v>
      </c>
      <c r="B14" s="17"/>
      <c r="C14" s="18">
        <f>C5</f>
        <v>11100</v>
      </c>
      <c r="D14" s="21"/>
      <c r="F14" s="93"/>
      <c r="G14" s="93"/>
      <c r="H14" s="93"/>
    </row>
    <row r="15" spans="1:9" x14ac:dyDescent="0.25">
      <c r="B15" s="17"/>
      <c r="C15" s="18"/>
      <c r="D15" s="21"/>
      <c r="H15" s="93"/>
    </row>
    <row r="16" spans="1:9" x14ac:dyDescent="0.25">
      <c r="A16" s="26" t="s">
        <v>22</v>
      </c>
      <c r="B16" s="27"/>
      <c r="C16" s="19">
        <f>C14+C13</f>
        <v>13037</v>
      </c>
      <c r="D16" s="19"/>
      <c r="E16" s="45"/>
      <c r="H16" s="93"/>
    </row>
    <row r="17" spans="1:8" x14ac:dyDescent="0.25">
      <c r="B17" s="22"/>
      <c r="C17" s="23"/>
      <c r="D17" s="23"/>
      <c r="H17" s="93"/>
    </row>
    <row r="18" spans="1:8" ht="16.5" x14ac:dyDescent="0.3">
      <c r="A18" s="26" t="s">
        <v>70</v>
      </c>
      <c r="B18" s="7"/>
      <c r="C18" s="55">
        <v>614</v>
      </c>
      <c r="D18" s="55"/>
      <c r="E18" s="56"/>
      <c r="F18">
        <f>556*10400</f>
        <v>5782400</v>
      </c>
    </row>
    <row r="19" spans="1:8" x14ac:dyDescent="0.25">
      <c r="A19" s="14"/>
      <c r="B19" s="6"/>
      <c r="C19" s="28">
        <f>C18*C16</f>
        <v>8004718</v>
      </c>
      <c r="D19" t="s">
        <v>45</v>
      </c>
      <c r="E19" s="28"/>
      <c r="H19" s="93"/>
    </row>
    <row r="20" spans="1:8" x14ac:dyDescent="0.25">
      <c r="A20" s="14"/>
      <c r="B20" s="45"/>
      <c r="C20" s="29">
        <f>C19*0.9</f>
        <v>7204246.2000000002</v>
      </c>
      <c r="D20" t="s">
        <v>23</v>
      </c>
      <c r="E20" s="29"/>
      <c r="F20" s="9">
        <v>7100000</v>
      </c>
      <c r="H20" s="93"/>
    </row>
    <row r="21" spans="1:8" x14ac:dyDescent="0.25">
      <c r="A21" s="14"/>
      <c r="C21" s="29">
        <f>C19*80%</f>
        <v>6403774.4000000004</v>
      </c>
      <c r="D21" t="s">
        <v>24</v>
      </c>
      <c r="E21" s="29">
        <v>8000000</v>
      </c>
      <c r="F21" s="45">
        <f>F20*1.2</f>
        <v>8520000</v>
      </c>
    </row>
    <row r="22" spans="1:8" x14ac:dyDescent="0.25">
      <c r="A22" s="14"/>
      <c r="E22" s="45">
        <f>E21/C18</f>
        <v>13029.315960912052</v>
      </c>
    </row>
    <row r="23" spans="1:8" x14ac:dyDescent="0.25">
      <c r="A23" s="30" t="s">
        <v>25</v>
      </c>
      <c r="B23" s="31"/>
      <c r="C23" s="32">
        <f>I3*C4</f>
        <v>1471524.9119999998</v>
      </c>
      <c r="D23" s="32">
        <f>D4*D18</f>
        <v>0</v>
      </c>
      <c r="E23" s="45"/>
    </row>
    <row r="24" spans="1:8" x14ac:dyDescent="0.25">
      <c r="A24" s="14" t="s">
        <v>26</v>
      </c>
    </row>
    <row r="25" spans="1:8" x14ac:dyDescent="0.25">
      <c r="A25" s="33" t="s">
        <v>27</v>
      </c>
      <c r="B25" s="15"/>
      <c r="C25" s="29">
        <f>C19*0.025/12</f>
        <v>16676.495833333334</v>
      </c>
      <c r="D25" s="29"/>
    </row>
    <row r="26" spans="1:8" x14ac:dyDescent="0.25">
      <c r="C26" s="29"/>
      <c r="D26" s="29"/>
      <c r="F26" s="95" t="s">
        <v>65</v>
      </c>
    </row>
    <row r="27" spans="1:8" x14ac:dyDescent="0.25">
      <c r="C27" s="29"/>
      <c r="D27" s="29"/>
    </row>
    <row r="28" spans="1:8" x14ac:dyDescent="0.25">
      <c r="C28"/>
      <c r="D28" s="93"/>
    </row>
    <row r="29" spans="1:8" x14ac:dyDescent="0.25">
      <c r="C29"/>
      <c r="D29"/>
    </row>
    <row r="30" spans="1:8" ht="18.75" x14ac:dyDescent="0.3">
      <c r="C30"/>
      <c r="D30"/>
      <c r="E30" s="122" t="s">
        <v>66</v>
      </c>
      <c r="F30" s="122"/>
    </row>
    <row r="31" spans="1:8" ht="18.75" x14ac:dyDescent="0.3">
      <c r="C31"/>
      <c r="D31"/>
      <c r="E31" s="122" t="s">
        <v>67</v>
      </c>
      <c r="F31" s="122"/>
    </row>
    <row r="32" spans="1:8" ht="18.75" x14ac:dyDescent="0.3">
      <c r="C32"/>
      <c r="D32"/>
      <c r="E32" s="114" t="s">
        <v>45</v>
      </c>
      <c r="F32" s="114">
        <f>C19</f>
        <v>8004718</v>
      </c>
    </row>
    <row r="33" spans="1:8" ht="18.75" x14ac:dyDescent="0.3">
      <c r="C33"/>
      <c r="D33"/>
      <c r="E33" s="114" t="s">
        <v>23</v>
      </c>
      <c r="F33" s="114">
        <f>F32*90%</f>
        <v>7204246.2000000002</v>
      </c>
      <c r="H33" s="45">
        <f>F32*80</f>
        <v>640377440</v>
      </c>
    </row>
    <row r="34" spans="1:8" ht="18.75" x14ac:dyDescent="0.3">
      <c r="C34"/>
      <c r="D34"/>
      <c r="E34" s="114" t="s">
        <v>24</v>
      </c>
      <c r="F34" s="114">
        <f>F32*80%</f>
        <v>6403774.4000000004</v>
      </c>
    </row>
    <row r="35" spans="1:8" x14ac:dyDescent="0.25">
      <c r="C35"/>
      <c r="D35"/>
    </row>
    <row r="36" spans="1:8" x14ac:dyDescent="0.25">
      <c r="C36"/>
      <c r="D36"/>
    </row>
    <row r="37" spans="1:8" x14ac:dyDescent="0.25">
      <c r="C37"/>
      <c r="D37"/>
    </row>
    <row r="38" spans="1:8" x14ac:dyDescent="0.25">
      <c r="C38"/>
      <c r="D38"/>
    </row>
    <row r="39" spans="1:8" x14ac:dyDescent="0.25">
      <c r="C39"/>
      <c r="D39"/>
    </row>
    <row r="40" spans="1:8" x14ac:dyDescent="0.25">
      <c r="C40"/>
      <c r="D40"/>
    </row>
    <row r="46" spans="1:8" x14ac:dyDescent="0.25">
      <c r="A46" s="34"/>
    </row>
    <row r="59" spans="1:1" ht="15.75" x14ac:dyDescent="0.25">
      <c r="A59" s="35"/>
    </row>
    <row r="60" spans="1:1" ht="15.75" x14ac:dyDescent="0.25">
      <c r="A60" s="35"/>
    </row>
    <row r="61" spans="1:1" ht="15.75" x14ac:dyDescent="0.25">
      <c r="A61" s="35"/>
    </row>
    <row r="62" spans="1:1" ht="15.75" x14ac:dyDescent="0.25">
      <c r="A62" s="35"/>
    </row>
    <row r="63" spans="1:1" ht="15.75" x14ac:dyDescent="0.25">
      <c r="A63" s="35"/>
    </row>
    <row r="64" spans="1:1" ht="15.75" x14ac:dyDescent="0.25">
      <c r="A64" s="35"/>
    </row>
    <row r="65" spans="1:1" ht="15.75" x14ac:dyDescent="0.25">
      <c r="A65" s="35"/>
    </row>
    <row r="84" spans="3:3" x14ac:dyDescent="0.25">
      <c r="C84" s="15">
        <f>C83*C82</f>
        <v>0</v>
      </c>
    </row>
  </sheetData>
  <mergeCells count="3">
    <mergeCell ref="G6:H6"/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56"/>
  <sheetViews>
    <sheetView topLeftCell="C7" zoomScaleNormal="100" workbookViewId="0">
      <selection activeCell="G26" sqref="G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20" width="9.5703125" customWidth="1"/>
    <col min="21" max="23" width="12.85546875" customWidth="1"/>
    <col min="24" max="24" width="16.140625" customWidth="1"/>
    <col min="25" max="25" width="13.85546875" customWidth="1"/>
    <col min="26" max="26" width="8.85546875" customWidth="1"/>
    <col min="27" max="27" width="6.28515625" customWidth="1"/>
    <col min="33" max="33" width="10.42578125" bestFit="1" customWidth="1"/>
    <col min="37" max="37" width="10.42578125" bestFit="1" customWidth="1"/>
  </cols>
  <sheetData>
    <row r="1" spans="1:41" s="1" customFormat="1" ht="60" x14ac:dyDescent="0.25">
      <c r="A1" s="3" t="s">
        <v>0</v>
      </c>
      <c r="B1" s="3" t="s">
        <v>6</v>
      </c>
      <c r="C1" s="3" t="s">
        <v>62</v>
      </c>
      <c r="D1" s="3" t="s">
        <v>9</v>
      </c>
      <c r="E1" s="3" t="s">
        <v>1</v>
      </c>
      <c r="F1" s="8" t="s">
        <v>8</v>
      </c>
      <c r="G1" s="3" t="s">
        <v>10</v>
      </c>
      <c r="H1" s="3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U1" s="1" t="s">
        <v>70</v>
      </c>
      <c r="V1" s="1" t="s">
        <v>72</v>
      </c>
      <c r="W1" s="1" t="s">
        <v>77</v>
      </c>
      <c r="X1" s="1" t="s">
        <v>1</v>
      </c>
      <c r="Y1" s="1" t="s">
        <v>70</v>
      </c>
      <c r="AA1" s="1" t="s">
        <v>78</v>
      </c>
    </row>
    <row r="2" spans="1:41" x14ac:dyDescent="0.25">
      <c r="A2" s="4">
        <f t="shared" ref="A2:A15" si="0">N2</f>
        <v>0</v>
      </c>
      <c r="B2" s="4">
        <v>720</v>
      </c>
      <c r="C2" s="4">
        <f>B2*1.2</f>
        <v>864</v>
      </c>
      <c r="D2" s="5">
        <f t="shared" ref="D2:D15" si="1">C2*1.2</f>
        <v>1036.8</v>
      </c>
      <c r="E2" s="5">
        <v>10700000</v>
      </c>
      <c r="F2" s="5">
        <f t="shared" ref="F2:F15" si="2">ROUND((E2/B2),0)</f>
        <v>14861</v>
      </c>
      <c r="G2" s="112">
        <f t="shared" ref="G2:G15" si="3">ROUND((E2/C2),0)</f>
        <v>12384</v>
      </c>
      <c r="H2" s="48">
        <f t="shared" ref="H2:H15" si="4">ROUND((E2/D2),0)</f>
        <v>10320</v>
      </c>
      <c r="I2" s="48" t="s">
        <v>76</v>
      </c>
      <c r="J2" s="48">
        <f t="shared" ref="J2:J15" si="5">AA2</f>
        <v>505</v>
      </c>
      <c r="K2" s="49"/>
      <c r="L2" s="49"/>
      <c r="M2" s="49"/>
      <c r="N2" s="49"/>
      <c r="P2">
        <f>39.82*10.764</f>
        <v>428.62248</v>
      </c>
      <c r="U2" s="108">
        <f>39.82*10.764</f>
        <v>428.62248</v>
      </c>
      <c r="V2" s="108">
        <f>2.25*10.764</f>
        <v>24.218999999999998</v>
      </c>
      <c r="W2" s="108">
        <f>U2+V2</f>
        <v>452.84147999999999</v>
      </c>
      <c r="X2" s="108">
        <v>4900000</v>
      </c>
      <c r="Y2" s="108">
        <f t="shared" ref="Y2:Y9" si="6">X2/U2</f>
        <v>11431.971556881477</v>
      </c>
      <c r="Z2" s="108"/>
      <c r="AA2" s="7">
        <v>505</v>
      </c>
      <c r="AG2" s="50"/>
    </row>
    <row r="3" spans="1:41" x14ac:dyDescent="0.25">
      <c r="A3" s="4">
        <f t="shared" si="0"/>
        <v>0</v>
      </c>
      <c r="B3" s="4">
        <v>900</v>
      </c>
      <c r="C3" s="4">
        <f t="shared" ref="C3:C10" si="7">B3*1.2</f>
        <v>1080</v>
      </c>
      <c r="D3" s="5">
        <f t="shared" si="1"/>
        <v>1296</v>
      </c>
      <c r="E3" s="5">
        <v>12000000</v>
      </c>
      <c r="F3" s="5">
        <f t="shared" si="2"/>
        <v>13333</v>
      </c>
      <c r="G3" s="112">
        <f t="shared" si="3"/>
        <v>11111</v>
      </c>
      <c r="H3" s="48">
        <f t="shared" si="4"/>
        <v>9259</v>
      </c>
      <c r="I3" s="48">
        <f t="shared" ref="I3:I15" si="8">Z3</f>
        <v>0</v>
      </c>
      <c r="J3" s="48">
        <f t="shared" si="5"/>
        <v>501</v>
      </c>
      <c r="K3" s="49"/>
      <c r="L3" s="49"/>
      <c r="M3" s="49"/>
      <c r="N3" s="49"/>
      <c r="P3" s="93">
        <v>0</v>
      </c>
      <c r="U3" s="2">
        <f>40.95*10.764</f>
        <v>440.78579999999999</v>
      </c>
      <c r="V3" s="2">
        <f>2.25*10.764</f>
        <v>24.218999999999998</v>
      </c>
      <c r="W3" s="2">
        <f>U3+V3</f>
        <v>465.00479999999999</v>
      </c>
      <c r="X3" s="2">
        <v>4000000</v>
      </c>
      <c r="Y3" s="2">
        <f t="shared" si="6"/>
        <v>9074.7024972220061</v>
      </c>
      <c r="Z3" s="2"/>
      <c r="AA3">
        <v>501</v>
      </c>
      <c r="AK3" s="50"/>
    </row>
    <row r="4" spans="1:41" x14ac:dyDescent="0.25">
      <c r="A4" s="4">
        <f t="shared" si="0"/>
        <v>0</v>
      </c>
      <c r="B4" s="97">
        <v>680</v>
      </c>
      <c r="C4" s="4">
        <f t="shared" si="7"/>
        <v>816</v>
      </c>
      <c r="D4" s="5">
        <f t="shared" si="1"/>
        <v>979.19999999999993</v>
      </c>
      <c r="E4" s="5">
        <v>8100000</v>
      </c>
      <c r="F4" s="5">
        <f t="shared" si="2"/>
        <v>11912</v>
      </c>
      <c r="G4" s="112">
        <f t="shared" si="3"/>
        <v>9926</v>
      </c>
      <c r="H4" s="48">
        <f t="shared" si="4"/>
        <v>8272</v>
      </c>
      <c r="I4" s="48">
        <f t="shared" si="8"/>
        <v>0</v>
      </c>
      <c r="J4" s="48">
        <f t="shared" si="5"/>
        <v>302</v>
      </c>
      <c r="K4" s="49"/>
      <c r="L4" s="49"/>
      <c r="M4" s="49"/>
      <c r="N4" s="49"/>
      <c r="P4" s="93">
        <v>0</v>
      </c>
      <c r="U4" s="108">
        <f>52.66*10.764</f>
        <v>566.83223999999996</v>
      </c>
      <c r="V4" s="108">
        <f>2.25*10.764</f>
        <v>24.218999999999998</v>
      </c>
      <c r="W4" s="108">
        <f t="shared" ref="W4:W9" si="9">U4+V4</f>
        <v>591.05124000000001</v>
      </c>
      <c r="X4" s="108">
        <v>6400000</v>
      </c>
      <c r="Y4" s="108">
        <f t="shared" si="6"/>
        <v>11290.818602696276</v>
      </c>
      <c r="Z4" s="108"/>
      <c r="AA4" s="7">
        <v>302</v>
      </c>
    </row>
    <row r="5" spans="1:41" x14ac:dyDescent="0.25">
      <c r="A5" s="4">
        <f t="shared" si="0"/>
        <v>0</v>
      </c>
      <c r="B5" s="4">
        <v>700</v>
      </c>
      <c r="C5" s="4">
        <f t="shared" si="7"/>
        <v>840</v>
      </c>
      <c r="D5" s="5">
        <f t="shared" si="1"/>
        <v>1008</v>
      </c>
      <c r="E5" s="5">
        <v>8000000</v>
      </c>
      <c r="F5" s="5">
        <f t="shared" si="2"/>
        <v>11429</v>
      </c>
      <c r="G5" s="113">
        <f t="shared" si="3"/>
        <v>9524</v>
      </c>
      <c r="H5" s="48">
        <f t="shared" si="4"/>
        <v>7937</v>
      </c>
      <c r="I5" s="48">
        <f t="shared" si="8"/>
        <v>0</v>
      </c>
      <c r="J5" s="48">
        <f t="shared" si="5"/>
        <v>702</v>
      </c>
      <c r="K5" s="49"/>
      <c r="L5" s="49"/>
      <c r="M5" s="49"/>
      <c r="N5" s="49"/>
      <c r="P5" s="93">
        <v>0</v>
      </c>
      <c r="U5" s="108">
        <f>52.58*10.764</f>
        <v>565.97111999999993</v>
      </c>
      <c r="V5" s="108">
        <f>2.25*10.764</f>
        <v>24.218999999999998</v>
      </c>
      <c r="W5" s="108">
        <f t="shared" si="9"/>
        <v>590.19011999999998</v>
      </c>
      <c r="X5" s="108">
        <v>5950000</v>
      </c>
      <c r="Y5" s="108">
        <f t="shared" si="6"/>
        <v>10512.903909301946</v>
      </c>
      <c r="Z5" s="108"/>
      <c r="AA5" s="7">
        <v>702</v>
      </c>
    </row>
    <row r="6" spans="1:41" x14ac:dyDescent="0.25">
      <c r="A6" s="4">
        <f t="shared" si="0"/>
        <v>0</v>
      </c>
      <c r="B6" s="4">
        <v>600</v>
      </c>
      <c r="C6" s="4">
        <f t="shared" si="7"/>
        <v>720</v>
      </c>
      <c r="D6" s="5">
        <f t="shared" si="1"/>
        <v>864</v>
      </c>
      <c r="E6" s="5">
        <v>7200000</v>
      </c>
      <c r="F6" s="5">
        <f t="shared" si="2"/>
        <v>12000</v>
      </c>
      <c r="G6" s="113">
        <f t="shared" si="3"/>
        <v>10000</v>
      </c>
      <c r="H6" s="48">
        <f t="shared" si="4"/>
        <v>8333</v>
      </c>
      <c r="I6" s="48">
        <f t="shared" si="8"/>
        <v>0</v>
      </c>
      <c r="J6" s="48">
        <f t="shared" si="5"/>
        <v>0</v>
      </c>
      <c r="K6" s="49"/>
      <c r="L6" s="49"/>
      <c r="M6" s="49"/>
      <c r="N6" s="49"/>
      <c r="P6" s="93">
        <v>0</v>
      </c>
      <c r="U6" s="2"/>
      <c r="V6" s="2"/>
      <c r="W6" s="2">
        <f t="shared" si="9"/>
        <v>0</v>
      </c>
      <c r="X6" s="2"/>
      <c r="Y6" s="2" t="e">
        <f t="shared" si="6"/>
        <v>#DIV/0!</v>
      </c>
      <c r="Z6" s="2"/>
      <c r="AO6" t="s">
        <v>46</v>
      </c>
    </row>
    <row r="7" spans="1:41" x14ac:dyDescent="0.25">
      <c r="A7" s="4">
        <f t="shared" si="0"/>
        <v>0</v>
      </c>
      <c r="B7" s="4"/>
      <c r="C7" s="4">
        <f t="shared" si="7"/>
        <v>0</v>
      </c>
      <c r="D7" s="5">
        <f t="shared" si="1"/>
        <v>0</v>
      </c>
      <c r="E7" s="5">
        <v>11000000</v>
      </c>
      <c r="F7" s="5" t="e">
        <f t="shared" si="2"/>
        <v>#DIV/0!</v>
      </c>
      <c r="G7" s="4" t="e">
        <f t="shared" si="3"/>
        <v>#DIV/0!</v>
      </c>
      <c r="H7" s="4" t="e">
        <f t="shared" si="4"/>
        <v>#DIV/0!</v>
      </c>
      <c r="I7" s="4">
        <f t="shared" si="8"/>
        <v>0</v>
      </c>
      <c r="J7" s="4">
        <f t="shared" si="5"/>
        <v>0</v>
      </c>
      <c r="O7">
        <v>0</v>
      </c>
      <c r="P7" s="93">
        <v>0</v>
      </c>
      <c r="U7" s="2"/>
      <c r="V7" s="2"/>
      <c r="W7" s="2">
        <f t="shared" si="9"/>
        <v>0</v>
      </c>
      <c r="X7" s="2"/>
      <c r="Y7" s="2" t="e">
        <f t="shared" si="6"/>
        <v>#DIV/0!</v>
      </c>
      <c r="Z7" s="2"/>
    </row>
    <row r="8" spans="1:41" x14ac:dyDescent="0.25">
      <c r="A8" s="4">
        <f t="shared" si="0"/>
        <v>0</v>
      </c>
      <c r="B8" s="4"/>
      <c r="C8" s="4">
        <f t="shared" si="7"/>
        <v>0</v>
      </c>
      <c r="D8" s="5">
        <v>849</v>
      </c>
      <c r="E8" s="5">
        <v>7600000</v>
      </c>
      <c r="F8" s="5" t="e">
        <f t="shared" si="2"/>
        <v>#DIV/0!</v>
      </c>
      <c r="G8" s="4" t="e">
        <f t="shared" si="3"/>
        <v>#DIV/0!</v>
      </c>
      <c r="H8" s="4">
        <f t="shared" si="4"/>
        <v>8952</v>
      </c>
      <c r="I8" s="4">
        <f t="shared" si="8"/>
        <v>0</v>
      </c>
      <c r="J8" s="4">
        <f t="shared" si="5"/>
        <v>0</v>
      </c>
      <c r="O8">
        <v>0</v>
      </c>
      <c r="P8" s="93">
        <v>0</v>
      </c>
      <c r="U8" s="2"/>
      <c r="V8" s="2"/>
      <c r="W8" s="2">
        <f t="shared" si="9"/>
        <v>0</v>
      </c>
      <c r="X8" s="2"/>
      <c r="Y8" s="2" t="e">
        <f t="shared" si="6"/>
        <v>#DIV/0!</v>
      </c>
      <c r="Z8" s="2"/>
    </row>
    <row r="9" spans="1:41" x14ac:dyDescent="0.25">
      <c r="A9" s="4">
        <f t="shared" si="0"/>
        <v>0</v>
      </c>
      <c r="B9" s="4"/>
      <c r="C9" s="4">
        <f t="shared" si="7"/>
        <v>0</v>
      </c>
      <c r="D9" s="5">
        <v>849</v>
      </c>
      <c r="E9" s="5">
        <v>7900000</v>
      </c>
      <c r="F9" s="5" t="e">
        <f t="shared" si="2"/>
        <v>#DIV/0!</v>
      </c>
      <c r="G9" s="4" t="e">
        <f t="shared" si="3"/>
        <v>#DIV/0!</v>
      </c>
      <c r="H9" s="4">
        <f t="shared" si="4"/>
        <v>9305</v>
      </c>
      <c r="I9" s="4">
        <f t="shared" si="8"/>
        <v>0</v>
      </c>
      <c r="J9" s="4">
        <f t="shared" si="5"/>
        <v>0</v>
      </c>
      <c r="O9">
        <v>0</v>
      </c>
      <c r="U9" s="2"/>
      <c r="V9" s="2"/>
      <c r="W9" s="2">
        <f t="shared" si="9"/>
        <v>0</v>
      </c>
      <c r="X9" s="2"/>
      <c r="Y9" s="2" t="e">
        <f t="shared" si="6"/>
        <v>#DIV/0!</v>
      </c>
      <c r="Z9" s="2"/>
    </row>
    <row r="10" spans="1:41" x14ac:dyDescent="0.25">
      <c r="A10" s="4">
        <f t="shared" si="0"/>
        <v>0</v>
      </c>
      <c r="B10" s="4">
        <v>750</v>
      </c>
      <c r="C10" s="4">
        <f t="shared" si="7"/>
        <v>900</v>
      </c>
      <c r="D10" s="5">
        <f t="shared" si="1"/>
        <v>1080</v>
      </c>
      <c r="E10" s="5">
        <v>8500000</v>
      </c>
      <c r="F10" s="5">
        <f t="shared" si="2"/>
        <v>11333</v>
      </c>
      <c r="G10" s="4">
        <f t="shared" si="3"/>
        <v>9444</v>
      </c>
      <c r="H10" s="4">
        <f t="shared" si="4"/>
        <v>7870</v>
      </c>
      <c r="I10" s="4">
        <f t="shared" si="8"/>
        <v>0</v>
      </c>
      <c r="J10" s="4">
        <f t="shared" si="5"/>
        <v>0</v>
      </c>
      <c r="O10">
        <v>0</v>
      </c>
      <c r="X10" s="2"/>
      <c r="Y10" s="2"/>
    </row>
    <row r="11" spans="1:41" ht="16.5" x14ac:dyDescent="0.3">
      <c r="A11" s="4">
        <f t="shared" si="0"/>
        <v>0</v>
      </c>
      <c r="B11" s="4">
        <f t="shared" ref="B11" si="10">U11</f>
        <v>0</v>
      </c>
      <c r="C11" s="4">
        <f>D11/1.2</f>
        <v>700</v>
      </c>
      <c r="D11" s="5">
        <v>840</v>
      </c>
      <c r="E11" s="5">
        <v>7900000</v>
      </c>
      <c r="F11" s="5" t="e">
        <f t="shared" si="2"/>
        <v>#DIV/0!</v>
      </c>
      <c r="G11" s="101">
        <f t="shared" si="3"/>
        <v>11286</v>
      </c>
      <c r="H11" s="4">
        <f t="shared" si="4"/>
        <v>9405</v>
      </c>
      <c r="I11" s="4">
        <f t="shared" si="8"/>
        <v>0</v>
      </c>
      <c r="J11" s="4">
        <f t="shared" si="5"/>
        <v>0</v>
      </c>
      <c r="O11">
        <v>0</v>
      </c>
      <c r="X11" s="2"/>
      <c r="Y11" s="2"/>
      <c r="AB11" s="54"/>
      <c r="AC11" s="36"/>
      <c r="AD11" s="36"/>
      <c r="AE11" s="36"/>
      <c r="AF11" s="36"/>
      <c r="AG11" s="36"/>
      <c r="AH11" s="36"/>
      <c r="AI11" s="36"/>
    </row>
    <row r="12" spans="1:41" ht="18.75" x14ac:dyDescent="0.25">
      <c r="A12" s="4">
        <f t="shared" si="0"/>
        <v>0</v>
      </c>
      <c r="B12" s="4">
        <v>480</v>
      </c>
      <c r="C12" s="4">
        <f t="shared" ref="C12:C15" si="11">B12*1.2</f>
        <v>576</v>
      </c>
      <c r="D12" s="4">
        <f t="shared" si="1"/>
        <v>691.19999999999993</v>
      </c>
      <c r="E12" s="5">
        <v>7000000</v>
      </c>
      <c r="F12" s="4">
        <f t="shared" si="2"/>
        <v>14583</v>
      </c>
      <c r="G12" s="101">
        <f t="shared" si="3"/>
        <v>12153</v>
      </c>
      <c r="H12" s="4">
        <f t="shared" si="4"/>
        <v>10127</v>
      </c>
      <c r="I12" s="4">
        <f t="shared" si="8"/>
        <v>0</v>
      </c>
      <c r="J12" s="4">
        <f t="shared" si="5"/>
        <v>0</v>
      </c>
      <c r="X12" s="2"/>
      <c r="Y12" s="2"/>
      <c r="AB12" s="53"/>
    </row>
    <row r="13" spans="1:41" x14ac:dyDescent="0.25">
      <c r="A13" s="4">
        <f t="shared" si="0"/>
        <v>0</v>
      </c>
      <c r="B13" s="4">
        <v>720</v>
      </c>
      <c r="C13" s="4">
        <f t="shared" si="11"/>
        <v>864</v>
      </c>
      <c r="D13" s="4">
        <f t="shared" si="1"/>
        <v>1036.8</v>
      </c>
      <c r="E13" s="5">
        <v>8700000</v>
      </c>
      <c r="F13" s="4">
        <f t="shared" si="2"/>
        <v>12083</v>
      </c>
      <c r="G13" s="4">
        <f t="shared" si="3"/>
        <v>10069</v>
      </c>
      <c r="H13" s="4">
        <f t="shared" si="4"/>
        <v>8391</v>
      </c>
      <c r="I13" s="4">
        <f t="shared" si="8"/>
        <v>0</v>
      </c>
      <c r="J13" s="4">
        <f t="shared" si="5"/>
        <v>0</v>
      </c>
      <c r="X13" s="2"/>
      <c r="Y13" s="2"/>
    </row>
    <row r="14" spans="1:41" x14ac:dyDescent="0.25">
      <c r="A14" s="4">
        <f t="shared" si="0"/>
        <v>0</v>
      </c>
      <c r="B14" s="4">
        <v>410</v>
      </c>
      <c r="C14" s="4">
        <f t="shared" si="11"/>
        <v>492</v>
      </c>
      <c r="D14" s="4">
        <f t="shared" si="1"/>
        <v>590.4</v>
      </c>
      <c r="E14" s="5">
        <v>7000000</v>
      </c>
      <c r="F14" s="4">
        <f t="shared" si="2"/>
        <v>17073</v>
      </c>
      <c r="G14" s="101">
        <f t="shared" si="3"/>
        <v>14228</v>
      </c>
      <c r="H14" s="101">
        <f t="shared" si="4"/>
        <v>11856</v>
      </c>
      <c r="I14" s="4">
        <f t="shared" si="8"/>
        <v>0</v>
      </c>
      <c r="J14" s="4">
        <f t="shared" si="5"/>
        <v>0</v>
      </c>
      <c r="X14" s="2"/>
      <c r="Y14" s="2"/>
    </row>
    <row r="15" spans="1:41" x14ac:dyDescent="0.25">
      <c r="A15" s="4">
        <f t="shared" si="0"/>
        <v>0</v>
      </c>
      <c r="B15" s="4">
        <v>700</v>
      </c>
      <c r="C15" s="4">
        <f t="shared" si="11"/>
        <v>840</v>
      </c>
      <c r="D15" s="4">
        <f t="shared" si="1"/>
        <v>1008</v>
      </c>
      <c r="E15" s="5">
        <v>8600000</v>
      </c>
      <c r="F15" s="4">
        <f t="shared" si="2"/>
        <v>12286</v>
      </c>
      <c r="G15" s="4">
        <f t="shared" si="3"/>
        <v>10238</v>
      </c>
      <c r="H15" s="4">
        <f t="shared" si="4"/>
        <v>8532</v>
      </c>
      <c r="I15" s="4">
        <f t="shared" si="8"/>
        <v>0</v>
      </c>
      <c r="J15" s="4">
        <f t="shared" si="5"/>
        <v>0</v>
      </c>
      <c r="X15" s="2"/>
      <c r="Y15" s="2"/>
    </row>
    <row r="16" spans="1:41" x14ac:dyDescent="0.25">
      <c r="A16" s="4">
        <f t="shared" ref="A16:A19" si="12">N16</f>
        <v>0</v>
      </c>
      <c r="B16" s="4">
        <v>720</v>
      </c>
      <c r="C16" s="4">
        <f t="shared" ref="C16:C19" si="13">B16*1.2</f>
        <v>864</v>
      </c>
      <c r="D16" s="4">
        <f t="shared" ref="D16:D19" si="14">C16*1.2</f>
        <v>1036.8</v>
      </c>
      <c r="E16" s="5">
        <v>10400000</v>
      </c>
      <c r="F16" s="4">
        <f t="shared" ref="F16:F19" si="15">ROUND((E16/B16),0)</f>
        <v>14444</v>
      </c>
      <c r="G16" s="4">
        <f t="shared" ref="G16:G19" si="16">ROUND((E16/C16),0)</f>
        <v>12037</v>
      </c>
      <c r="H16" s="4">
        <f t="shared" ref="H16:H19" si="17">ROUND((E16/D16),0)</f>
        <v>10031</v>
      </c>
      <c r="I16" s="4">
        <f t="shared" ref="I16:J19" si="18">Z16</f>
        <v>0</v>
      </c>
      <c r="J16" s="4">
        <f t="shared" si="18"/>
        <v>0</v>
      </c>
      <c r="X16" s="2"/>
      <c r="Y16" s="2"/>
    </row>
    <row r="17" spans="1:25" x14ac:dyDescent="0.25">
      <c r="A17" s="4">
        <f t="shared" si="12"/>
        <v>0</v>
      </c>
      <c r="B17" s="4">
        <v>700</v>
      </c>
      <c r="C17" s="4">
        <f t="shared" si="13"/>
        <v>840</v>
      </c>
      <c r="D17" s="4">
        <f t="shared" si="14"/>
        <v>1008</v>
      </c>
      <c r="E17" s="5">
        <v>8000000</v>
      </c>
      <c r="F17" s="4">
        <f t="shared" si="15"/>
        <v>11429</v>
      </c>
      <c r="G17" s="4">
        <f t="shared" si="16"/>
        <v>9524</v>
      </c>
      <c r="H17" s="4">
        <f t="shared" si="17"/>
        <v>7937</v>
      </c>
      <c r="I17" s="4">
        <f t="shared" si="18"/>
        <v>0</v>
      </c>
      <c r="J17" s="4">
        <f t="shared" si="18"/>
        <v>0</v>
      </c>
      <c r="X17" s="2"/>
      <c r="Y17" s="2"/>
    </row>
    <row r="18" spans="1:25" x14ac:dyDescent="0.25">
      <c r="A18" s="4">
        <f t="shared" si="12"/>
        <v>0</v>
      </c>
      <c r="B18" s="4">
        <f t="shared" ref="B16:B19" si="19">U18</f>
        <v>0</v>
      </c>
      <c r="C18" s="4">
        <f t="shared" si="13"/>
        <v>0</v>
      </c>
      <c r="D18" s="4">
        <f t="shared" si="14"/>
        <v>0</v>
      </c>
      <c r="E18" s="5">
        <f t="shared" ref="E16:E19" si="20">X18</f>
        <v>0</v>
      </c>
      <c r="F18" s="4" t="e">
        <f t="shared" si="15"/>
        <v>#DIV/0!</v>
      </c>
      <c r="G18" s="4" t="e">
        <f t="shared" si="16"/>
        <v>#DIV/0!</v>
      </c>
      <c r="H18" s="4" t="e">
        <f t="shared" si="17"/>
        <v>#DIV/0!</v>
      </c>
      <c r="I18" s="4">
        <f t="shared" si="18"/>
        <v>0</v>
      </c>
      <c r="J18" s="4">
        <f t="shared" si="18"/>
        <v>0</v>
      </c>
      <c r="X18" s="2"/>
      <c r="Y18" s="2"/>
    </row>
    <row r="19" spans="1:25" x14ac:dyDescent="0.25">
      <c r="A19" s="4">
        <f t="shared" si="12"/>
        <v>0</v>
      </c>
      <c r="B19" s="4">
        <f t="shared" si="19"/>
        <v>0</v>
      </c>
      <c r="C19" s="4">
        <f t="shared" si="13"/>
        <v>0</v>
      </c>
      <c r="D19" s="4">
        <f t="shared" si="14"/>
        <v>0</v>
      </c>
      <c r="E19" s="5">
        <f t="shared" si="20"/>
        <v>0</v>
      </c>
      <c r="F19" s="4" t="e">
        <f t="shared" si="15"/>
        <v>#DIV/0!</v>
      </c>
      <c r="G19" s="4" t="e">
        <f t="shared" si="16"/>
        <v>#DIV/0!</v>
      </c>
      <c r="H19" s="4" t="e">
        <f t="shared" si="17"/>
        <v>#DIV/0!</v>
      </c>
      <c r="I19" s="4">
        <f t="shared" si="18"/>
        <v>0</v>
      </c>
      <c r="J19" s="4">
        <f t="shared" si="18"/>
        <v>0</v>
      </c>
      <c r="X19" s="2"/>
      <c r="Y19" s="2">
        <f>Y2*1.1</f>
        <v>12575.168712569626</v>
      </c>
    </row>
    <row r="20" spans="1:25" s="9" customFormat="1" x14ac:dyDescent="0.25"/>
    <row r="21" spans="1:25" s="9" customFormat="1" ht="16.5" x14ac:dyDescent="0.3">
      <c r="F21" s="51"/>
    </row>
    <row r="22" spans="1:25" s="9" customFormat="1" x14ac:dyDescent="0.25">
      <c r="F22" s="47" t="s">
        <v>82</v>
      </c>
    </row>
    <row r="23" spans="1:25" s="9" customFormat="1" ht="16.5" x14ac:dyDescent="0.3">
      <c r="C23" s="105" t="s">
        <v>80</v>
      </c>
      <c r="D23" s="105"/>
      <c r="E23" s="106"/>
      <c r="F23" s="102" t="s">
        <v>81</v>
      </c>
      <c r="G23" s="102">
        <v>496</v>
      </c>
      <c r="H23" s="103"/>
      <c r="I23" s="117">
        <f>G23*9500</f>
        <v>4712000</v>
      </c>
      <c r="J23" s="117"/>
      <c r="K23" s="118"/>
      <c r="L23" s="118"/>
      <c r="M23" s="118"/>
      <c r="N23" s="98">
        <f>G23*1.2</f>
        <v>595.19999999999993</v>
      </c>
      <c r="O23" s="118"/>
    </row>
    <row r="24" spans="1:25" s="9" customFormat="1" x14ac:dyDescent="0.25">
      <c r="C24" s="98" t="s">
        <v>1</v>
      </c>
      <c r="D24" s="98">
        <v>7100000</v>
      </c>
      <c r="F24" s="102" t="s">
        <v>72</v>
      </c>
      <c r="G24" s="102">
        <v>78</v>
      </c>
      <c r="H24" s="103"/>
      <c r="I24" s="117"/>
      <c r="J24" s="117"/>
      <c r="K24" s="118"/>
      <c r="L24" s="118"/>
      <c r="M24" s="118"/>
      <c r="N24" s="118"/>
      <c r="O24" s="118">
        <f>G23*1.2</f>
        <v>595.19999999999993</v>
      </c>
    </row>
    <row r="25" spans="1:25" s="9" customFormat="1" x14ac:dyDescent="0.25">
      <c r="C25" s="98"/>
      <c r="D25" s="98"/>
      <c r="F25" s="102" t="s">
        <v>83</v>
      </c>
      <c r="G25" s="102">
        <v>18</v>
      </c>
      <c r="H25" s="103"/>
      <c r="I25" s="117"/>
      <c r="J25" s="117"/>
      <c r="K25" s="118"/>
      <c r="L25" s="118"/>
      <c r="M25" s="118"/>
      <c r="N25" s="98">
        <f>G26*1.2</f>
        <v>710.4</v>
      </c>
      <c r="O25" s="118">
        <f>G26*1.2</f>
        <v>710.4</v>
      </c>
    </row>
    <row r="26" spans="1:25" s="9" customFormat="1" x14ac:dyDescent="0.25">
      <c r="C26" s="98"/>
      <c r="D26" s="98"/>
      <c r="F26" s="104" t="s">
        <v>84</v>
      </c>
      <c r="G26" s="104">
        <f>G23+G24+G25</f>
        <v>592</v>
      </c>
      <c r="H26" s="103"/>
      <c r="I26" s="117"/>
      <c r="J26" s="117"/>
      <c r="K26" s="118"/>
      <c r="L26" s="118"/>
      <c r="M26" s="118"/>
      <c r="N26" s="118"/>
      <c r="O26" s="118"/>
    </row>
    <row r="27" spans="1:25" s="9" customFormat="1" x14ac:dyDescent="0.25">
      <c r="C27" s="98"/>
      <c r="D27" s="98"/>
      <c r="F27" s="40"/>
      <c r="G27" s="40"/>
      <c r="H27" s="103"/>
      <c r="I27" s="117"/>
      <c r="J27" s="117"/>
      <c r="K27" s="118"/>
      <c r="L27" s="118"/>
      <c r="M27" s="118"/>
      <c r="N27" s="118"/>
      <c r="O27" s="118"/>
    </row>
    <row r="28" spans="1:25" s="9" customFormat="1" x14ac:dyDescent="0.25">
      <c r="C28" s="98"/>
      <c r="D28" s="98"/>
      <c r="F28" s="40" t="s">
        <v>70</v>
      </c>
      <c r="G28" s="40">
        <v>566</v>
      </c>
      <c r="H28" s="103"/>
      <c r="I28" s="117">
        <f>G34/G28</f>
        <v>12840.844522968198</v>
      </c>
      <c r="J28" s="117"/>
      <c r="K28" s="118"/>
      <c r="L28" s="118"/>
      <c r="M28" s="118"/>
      <c r="N28" s="118"/>
      <c r="O28" s="118"/>
    </row>
    <row r="29" spans="1:25" s="9" customFormat="1" x14ac:dyDescent="0.25">
      <c r="C29" s="98"/>
      <c r="D29" s="98"/>
      <c r="F29" s="40" t="s">
        <v>72</v>
      </c>
      <c r="G29" s="40">
        <v>48</v>
      </c>
      <c r="H29" s="103"/>
      <c r="I29" s="117"/>
      <c r="J29" s="117"/>
      <c r="K29" s="118"/>
      <c r="L29" s="118"/>
      <c r="M29" s="118"/>
      <c r="N29" s="118"/>
      <c r="O29" s="118"/>
    </row>
    <row r="30" spans="1:25" s="9" customFormat="1" x14ac:dyDescent="0.25">
      <c r="C30" s="98"/>
      <c r="D30" s="98"/>
      <c r="F30" s="40" t="s">
        <v>64</v>
      </c>
      <c r="G30" s="40">
        <v>0</v>
      </c>
      <c r="H30" s="103"/>
      <c r="I30" s="117"/>
      <c r="J30" s="117"/>
      <c r="K30" s="118"/>
      <c r="L30" s="118"/>
      <c r="M30" s="118"/>
      <c r="N30" s="118"/>
      <c r="O30" s="118"/>
    </row>
    <row r="31" spans="1:25" s="9" customFormat="1" x14ac:dyDescent="0.25">
      <c r="C31" s="99"/>
      <c r="D31" s="99"/>
      <c r="F31" s="104" t="s">
        <v>73</v>
      </c>
      <c r="G31" s="104">
        <f>SUM(G28:G30)</f>
        <v>614</v>
      </c>
      <c r="H31" s="103"/>
      <c r="I31" s="117">
        <f>I23/G31</f>
        <v>7674.2671009771984</v>
      </c>
      <c r="J31" s="117"/>
      <c r="K31" s="118"/>
      <c r="L31" s="118"/>
      <c r="M31" s="118"/>
      <c r="N31" s="118"/>
      <c r="O31" s="118"/>
      <c r="U31" s="52"/>
      <c r="V31" s="52"/>
      <c r="W31" s="52"/>
    </row>
    <row r="32" spans="1:25" s="9" customFormat="1" x14ac:dyDescent="0.25">
      <c r="C32" s="99"/>
      <c r="D32" s="99"/>
      <c r="F32" s="104" t="s">
        <v>74</v>
      </c>
      <c r="G32" s="40">
        <f>G31</f>
        <v>614</v>
      </c>
      <c r="H32" s="103">
        <f>G31/G32</f>
        <v>1</v>
      </c>
      <c r="I32" s="117" t="s">
        <v>47</v>
      </c>
      <c r="J32" s="117"/>
      <c r="K32" s="118"/>
      <c r="L32" s="118"/>
      <c r="M32" s="118"/>
      <c r="N32" s="118"/>
      <c r="O32" s="118"/>
    </row>
    <row r="33" spans="3:26" s="9" customFormat="1" x14ac:dyDescent="0.25">
      <c r="C33"/>
      <c r="D33"/>
      <c r="F33" s="40" t="s">
        <v>44</v>
      </c>
      <c r="G33" s="115">
        <v>11837</v>
      </c>
      <c r="H33" s="103"/>
      <c r="I33" s="117"/>
      <c r="J33" s="117"/>
      <c r="K33" s="118"/>
      <c r="L33" s="118"/>
      <c r="M33" s="118"/>
      <c r="N33" s="118"/>
      <c r="O33" s="118"/>
    </row>
    <row r="34" spans="3:26" s="9" customFormat="1" x14ac:dyDescent="0.25">
      <c r="C34"/>
      <c r="D34"/>
      <c r="F34" s="104" t="s">
        <v>45</v>
      </c>
      <c r="G34" s="116">
        <f>G31*G33</f>
        <v>7267918</v>
      </c>
      <c r="H34" s="103" t="e">
        <f>G34/D28</f>
        <v>#DIV/0!</v>
      </c>
      <c r="I34" s="117"/>
      <c r="J34" s="117"/>
      <c r="K34" s="118"/>
      <c r="L34" s="118"/>
      <c r="M34" s="118"/>
      <c r="N34" s="118"/>
      <c r="O34" s="118"/>
    </row>
    <row r="35" spans="3:26" s="9" customFormat="1" x14ac:dyDescent="0.25">
      <c r="C35"/>
      <c r="D35"/>
      <c r="F35" s="104" t="s">
        <v>23</v>
      </c>
      <c r="G35" s="116">
        <f>G34*90%</f>
        <v>6541126.2000000002</v>
      </c>
      <c r="H35" s="103"/>
      <c r="I35" s="117"/>
      <c r="J35" s="117"/>
      <c r="K35" s="118"/>
      <c r="L35" s="118"/>
      <c r="M35" s="118"/>
      <c r="N35" s="118"/>
      <c r="O35" s="118"/>
    </row>
    <row r="36" spans="3:26" s="9" customFormat="1" x14ac:dyDescent="0.25">
      <c r="C36"/>
      <c r="D36"/>
      <c r="F36" s="104" t="s">
        <v>24</v>
      </c>
      <c r="G36" s="116">
        <f>G34*80%</f>
        <v>5814334.4000000004</v>
      </c>
      <c r="H36" s="103"/>
      <c r="I36" s="103"/>
      <c r="J36" s="103"/>
    </row>
    <row r="37" spans="3:26" x14ac:dyDescent="0.25">
      <c r="F37" s="7"/>
      <c r="G37" s="101"/>
      <c r="H37" s="7"/>
      <c r="I37" s="7"/>
      <c r="J37" s="7"/>
    </row>
    <row r="38" spans="3:26" x14ac:dyDescent="0.25">
      <c r="F38" s="7"/>
      <c r="G38" s="7"/>
      <c r="H38" s="7"/>
      <c r="I38" s="7"/>
      <c r="J38" s="7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3:26" x14ac:dyDescent="0.25">
      <c r="F39" s="7"/>
      <c r="G39" s="7"/>
      <c r="H39" s="7"/>
      <c r="I39" s="7"/>
      <c r="J39" s="7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3:26" x14ac:dyDescent="0.25">
      <c r="F40" s="7"/>
      <c r="G40" s="7"/>
      <c r="H40" s="7"/>
      <c r="I40" s="7"/>
      <c r="J40" s="7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3:26" x14ac:dyDescent="0.25">
      <c r="F41" s="7"/>
      <c r="G41" s="7"/>
      <c r="H41" s="7"/>
      <c r="I41" s="7"/>
      <c r="J41" s="7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3:26" x14ac:dyDescent="0.25"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3:26" x14ac:dyDescent="0.25">
      <c r="P43" s="9"/>
      <c r="Q43" s="9"/>
      <c r="R43" s="9"/>
      <c r="S43" s="9"/>
      <c r="T43" s="9"/>
      <c r="U43" s="52"/>
      <c r="V43" s="52"/>
      <c r="W43" s="52"/>
      <c r="X43" s="9"/>
      <c r="Y43" s="9"/>
      <c r="Z43" s="9"/>
    </row>
    <row r="44" spans="3:26" x14ac:dyDescent="0.25"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3:26" x14ac:dyDescent="0.25"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3:26" x14ac:dyDescent="0.25"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9" spans="16:26" x14ac:dyDescent="0.25"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6:26" x14ac:dyDescent="0.25"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6:26" x14ac:dyDescent="0.25"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6:26" x14ac:dyDescent="0.25"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6:26" x14ac:dyDescent="0.25">
      <c r="P53" s="9"/>
      <c r="Q53" s="9"/>
      <c r="R53" s="9"/>
      <c r="S53" s="9"/>
      <c r="T53" s="9"/>
      <c r="U53" s="52"/>
      <c r="V53" s="52"/>
      <c r="W53" s="52"/>
      <c r="X53" s="9"/>
      <c r="Y53" s="9"/>
      <c r="Z53" s="9"/>
    </row>
    <row r="54" spans="16:26" x14ac:dyDescent="0.25"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6:26" x14ac:dyDescent="0.25"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6:26" x14ac:dyDescent="0.25"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/>
  </sheetViews>
  <sheetFormatPr defaultRowHeight="15" x14ac:dyDescent="0.25"/>
  <sheetData>
    <row r="117" spans="6:13" x14ac:dyDescent="0.25">
      <c r="F117" s="121" t="s">
        <v>61</v>
      </c>
      <c r="G117" s="121"/>
      <c r="H117" s="121"/>
      <c r="I117" s="121"/>
      <c r="J117" s="121"/>
      <c r="K117" s="121"/>
      <c r="L117" s="121"/>
      <c r="M117" s="121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4AF61-69D5-4721-AD4E-AF41D2ABA0A8}">
  <dimension ref="R129:T129"/>
  <sheetViews>
    <sheetView topLeftCell="A467" workbookViewId="0">
      <selection activeCell="A474" sqref="A474"/>
    </sheetView>
  </sheetViews>
  <sheetFormatPr defaultRowHeight="15" x14ac:dyDescent="0.25"/>
  <sheetData>
    <row r="129" spans="18:20" x14ac:dyDescent="0.25">
      <c r="R129">
        <v>8000000</v>
      </c>
      <c r="S129">
        <v>1050</v>
      </c>
      <c r="T129">
        <f>R129/S129</f>
        <v>7619.0476190476193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105F-F947-4208-BDC7-ECB762CBCD8F}">
  <dimension ref="A1"/>
  <sheetViews>
    <sheetView workbookViewId="0">
      <selection activeCell="A167" sqref="A16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IGR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2024-09-12T08:56:30Z</dcterms:modified>
</cp:coreProperties>
</file>