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928"/>
  <workbookPr/>
  <mc:AlternateContent xmlns:mc="http://schemas.openxmlformats.org/markup-compatibility/2006">
    <mc:Choice Requires="x15">
      <x15ac:absPath xmlns:x15ac="http://schemas.microsoft.com/office/spreadsheetml/2010/11/ac" url="D:\Approx Value\Hanuman R Mahamunkar\"/>
    </mc:Choice>
  </mc:AlternateContent>
  <xr:revisionPtr revIDLastSave="0" documentId="13_ncr:1_{6D58B80D-3896-4493-BAB3-7F6074D59CF2}" xr6:coauthVersionLast="47" xr6:coauthVersionMax="47" xr10:uidLastSave="{00000000-0000-0000-0000-000000000000}"/>
  <bookViews>
    <workbookView xWindow="-120" yWindow="-120" windowWidth="29040" windowHeight="15720" tabRatio="932" activeTab="1" xr2:uid="{00000000-000D-0000-FFFF-FFFF00000000}"/>
  </bookViews>
  <sheets>
    <sheet name="Depreciation" sheetId="25" r:id="rId1"/>
    <sheet name="Calculation" sheetId="23" r:id="rId2"/>
    <sheet name="20-20" sheetId="4" r:id="rId3"/>
    <sheet name="RR" sheetId="42" r:id="rId4"/>
    <sheet name="Rates" sheetId="43" r:id="rId5"/>
    <sheet name="IGR" sheetId="44" r:id="rId6"/>
  </sheets>
  <calcPr calcId="191029"/>
</workbook>
</file>

<file path=xl/calcChain.xml><?xml version="1.0" encoding="utf-8"?>
<calcChain xmlns="http://schemas.openxmlformats.org/spreadsheetml/2006/main">
  <c r="F32" i="23" l="1"/>
  <c r="F34" i="23" s="1"/>
  <c r="C19" i="23"/>
  <c r="C24" i="23"/>
  <c r="C2" i="4"/>
  <c r="C23" i="23"/>
  <c r="E18" i="23"/>
  <c r="C7" i="23"/>
  <c r="W9" i="4"/>
  <c r="P8" i="4"/>
  <c r="W8" i="4"/>
  <c r="P7" i="4"/>
  <c r="W7" i="4"/>
  <c r="W6" i="4"/>
  <c r="P5" i="4"/>
  <c r="P4" i="4"/>
  <c r="P3" i="4"/>
  <c r="F33" i="23" l="1"/>
  <c r="H4" i="23"/>
  <c r="W3" i="4"/>
  <c r="W4" i="4"/>
  <c r="W5" i="4"/>
  <c r="W2" i="4"/>
  <c r="C3" i="4"/>
  <c r="C5" i="4"/>
  <c r="C14" i="23"/>
  <c r="C3" i="23"/>
  <c r="I23" i="4" l="1"/>
  <c r="C14" i="25"/>
  <c r="C15" i="25" s="1"/>
  <c r="P10" i="25"/>
  <c r="P11" i="25" s="1"/>
  <c r="P12" i="25" s="1"/>
  <c r="P13" i="25" s="1"/>
  <c r="P14" i="25" s="1"/>
  <c r="P15" i="25" s="1"/>
  <c r="P16" i="25" s="1"/>
  <c r="P17" i="25" s="1"/>
  <c r="P18" i="25" s="1"/>
  <c r="P19" i="25" s="1"/>
  <c r="P20" i="25" s="1"/>
  <c r="P21" i="25" s="1"/>
  <c r="P22" i="25" s="1"/>
  <c r="P23" i="25" s="1"/>
  <c r="P24" i="25" s="1"/>
  <c r="P25" i="25" s="1"/>
  <c r="P26" i="25" s="1"/>
  <c r="P27" i="25" s="1"/>
  <c r="P28" i="25" s="1"/>
  <c r="P29" i="25" s="1"/>
  <c r="P30" i="25" s="1"/>
  <c r="P31" i="25" s="1"/>
  <c r="P32" i="25" s="1"/>
  <c r="P33" i="25" s="1"/>
  <c r="P34" i="25" s="1"/>
  <c r="P35" i="25" s="1"/>
  <c r="P36" i="25" s="1"/>
  <c r="P37" i="25" s="1"/>
  <c r="P38" i="25" s="1"/>
  <c r="P39" i="25" s="1"/>
  <c r="P40" i="25" s="1"/>
  <c r="P41" i="25" s="1"/>
  <c r="P42" i="25" s="1"/>
  <c r="P43" i="25" s="1"/>
  <c r="P44" i="25" s="1"/>
  <c r="P45" i="25" s="1"/>
  <c r="P46" i="25" s="1"/>
  <c r="P47" i="25" s="1"/>
  <c r="P48" i="25" s="1"/>
  <c r="P49" i="25" s="1"/>
  <c r="P50" i="25" s="1"/>
  <c r="P51" i="25" s="1"/>
  <c r="P52" i="25" s="1"/>
  <c r="P53" i="25" s="1"/>
  <c r="P54" i="25" s="1"/>
  <c r="P55" i="25" s="1"/>
  <c r="P56" i="25" s="1"/>
  <c r="P57" i="25" s="1"/>
  <c r="P58" i="25" s="1"/>
  <c r="P59" i="25" s="1"/>
  <c r="P60" i="25" s="1"/>
  <c r="P61" i="25" s="1"/>
  <c r="P62" i="25" s="1"/>
  <c r="P63" i="25" s="1"/>
  <c r="D8" i="25"/>
  <c r="C5" i="25"/>
  <c r="C7" i="25" s="1"/>
  <c r="D2" i="25"/>
  <c r="E2" i="25" s="1"/>
  <c r="D9" i="25" l="1"/>
  <c r="C10" i="25" s="1"/>
  <c r="E10" i="25" s="1"/>
  <c r="E5" i="25"/>
  <c r="D23" i="23" l="1"/>
  <c r="D2" i="4" l="1"/>
  <c r="D3" i="4"/>
  <c r="D4" i="4"/>
  <c r="D5" i="4"/>
  <c r="C6" i="4"/>
  <c r="D6" i="4" s="1"/>
  <c r="C7" i="4"/>
  <c r="D7" i="4" s="1"/>
  <c r="C8" i="4"/>
  <c r="D8" i="4" s="1"/>
  <c r="C9" i="4"/>
  <c r="D9" i="4" s="1"/>
  <c r="B10" i="4"/>
  <c r="C10" i="4" s="1"/>
  <c r="D10" i="4" s="1"/>
  <c r="B11" i="4"/>
  <c r="C11" i="4" s="1"/>
  <c r="D11" i="4" s="1"/>
  <c r="B12" i="4"/>
  <c r="C12" i="4" s="1"/>
  <c r="D12" i="4" s="1"/>
  <c r="B13" i="4"/>
  <c r="C13" i="4" s="1"/>
  <c r="D13" i="4" s="1"/>
  <c r="J5" i="4"/>
  <c r="J6" i="4"/>
  <c r="J8" i="4"/>
  <c r="J2" i="4"/>
  <c r="I2" i="4"/>
  <c r="G30" i="4"/>
  <c r="G31" i="4" s="1"/>
  <c r="B15" i="4"/>
  <c r="C15" i="4" s="1"/>
  <c r="D15" i="4" s="1"/>
  <c r="J15" i="4"/>
  <c r="I15" i="4"/>
  <c r="E15" i="4"/>
  <c r="A15" i="4"/>
  <c r="B14" i="4"/>
  <c r="C14" i="4" s="1"/>
  <c r="D14" i="4" s="1"/>
  <c r="J14" i="4"/>
  <c r="I14" i="4"/>
  <c r="E14" i="4"/>
  <c r="A14" i="4"/>
  <c r="J13" i="4"/>
  <c r="I13" i="4"/>
  <c r="E13" i="4"/>
  <c r="A13" i="4"/>
  <c r="J12" i="4"/>
  <c r="I12" i="4"/>
  <c r="E12" i="4"/>
  <c r="A12" i="4"/>
  <c r="J11" i="4"/>
  <c r="I11" i="4"/>
  <c r="E11" i="4"/>
  <c r="A11" i="4"/>
  <c r="J10" i="4"/>
  <c r="I10" i="4"/>
  <c r="E10" i="4"/>
  <c r="A10" i="4"/>
  <c r="J9" i="4"/>
  <c r="I9" i="4"/>
  <c r="A9" i="4"/>
  <c r="I8" i="4"/>
  <c r="A8" i="4"/>
  <c r="J7" i="4"/>
  <c r="I7" i="4"/>
  <c r="A7" i="4"/>
  <c r="I6" i="4"/>
  <c r="A6" i="4"/>
  <c r="I5" i="4"/>
  <c r="A5" i="4"/>
  <c r="J4" i="4"/>
  <c r="I4" i="4"/>
  <c r="A4" i="4"/>
  <c r="J3" i="4"/>
  <c r="I3" i="4"/>
  <c r="A3" i="4"/>
  <c r="A2" i="4"/>
  <c r="H31" i="4" l="1"/>
  <c r="I30" i="4"/>
  <c r="G33" i="4"/>
  <c r="H4" i="4"/>
  <c r="H11" i="4"/>
  <c r="H15" i="4"/>
  <c r="H2" i="4"/>
  <c r="H6" i="4"/>
  <c r="H9" i="4"/>
  <c r="H13" i="4"/>
  <c r="H5" i="4"/>
  <c r="H8" i="4"/>
  <c r="H12" i="4"/>
  <c r="H3" i="4"/>
  <c r="H7" i="4"/>
  <c r="H10" i="4"/>
  <c r="H14" i="4"/>
  <c r="F2" i="4"/>
  <c r="F3" i="4"/>
  <c r="F4" i="4"/>
  <c r="F5" i="4"/>
  <c r="F6" i="4"/>
  <c r="F7" i="4"/>
  <c r="F8" i="4"/>
  <c r="F9" i="4"/>
  <c r="F10" i="4"/>
  <c r="F11" i="4"/>
  <c r="F12" i="4"/>
  <c r="F13" i="4"/>
  <c r="F14" i="4"/>
  <c r="F15" i="4"/>
  <c r="G2" i="4"/>
  <c r="G3" i="4"/>
  <c r="G5" i="4"/>
  <c r="G6" i="4"/>
  <c r="G7" i="4"/>
  <c r="G8" i="4"/>
  <c r="G9" i="4"/>
  <c r="G10" i="4"/>
  <c r="G11" i="4"/>
  <c r="G12" i="4"/>
  <c r="G13" i="4"/>
  <c r="G14" i="4"/>
  <c r="G15" i="4"/>
  <c r="G4" i="4"/>
  <c r="G35" i="4" l="1"/>
  <c r="G34" i="4"/>
  <c r="I27" i="4"/>
  <c r="H33" i="4"/>
  <c r="C84" i="23" l="1"/>
  <c r="C8" i="23"/>
  <c r="C6" i="23"/>
  <c r="C10" i="23" l="1"/>
  <c r="C11" i="23" s="1"/>
  <c r="C12" i="23" s="1"/>
  <c r="C13" i="23" s="1"/>
  <c r="C16" i="23" l="1"/>
  <c r="C21" i="23" l="1"/>
  <c r="C20" i="23"/>
  <c r="C25" i="23"/>
  <c r="J19" i="4"/>
  <c r="I19" i="4"/>
  <c r="E19" i="4"/>
  <c r="A19" i="4"/>
  <c r="J18" i="4"/>
  <c r="I18" i="4"/>
  <c r="E18" i="4"/>
  <c r="A18" i="4"/>
  <c r="J17" i="4"/>
  <c r="I17" i="4"/>
  <c r="E17" i="4"/>
  <c r="A17" i="4"/>
  <c r="J16" i="4"/>
  <c r="I16" i="4"/>
  <c r="E16" i="4"/>
  <c r="A16" i="4"/>
  <c r="B16" i="4" l="1"/>
  <c r="B18" i="4"/>
  <c r="B17" i="4"/>
  <c r="B19" i="4"/>
  <c r="C19" i="4" l="1"/>
  <c r="G19" i="4" s="1"/>
  <c r="F19" i="4"/>
  <c r="C18" i="4"/>
  <c r="G18" i="4" s="1"/>
  <c r="F18" i="4"/>
  <c r="C17" i="4"/>
  <c r="G17" i="4" s="1"/>
  <c r="F17" i="4"/>
  <c r="C16" i="4"/>
  <c r="G16" i="4" s="1"/>
  <c r="F16" i="4"/>
  <c r="D19" i="4"/>
  <c r="H19" i="4" s="1"/>
  <c r="D16" i="4"/>
  <c r="H16" i="4" s="1"/>
  <c r="D17" i="4" l="1"/>
  <c r="H17" i="4" s="1"/>
  <c r="D18" i="4"/>
  <c r="H18" i="4" s="1"/>
</calcChain>
</file>

<file path=xl/sharedStrings.xml><?xml version="1.0" encoding="utf-8"?>
<sst xmlns="http://schemas.openxmlformats.org/spreadsheetml/2006/main" count="103" uniqueCount="85">
  <si>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</si>
  <si>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</si>
  <si>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</si>
  <si>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</si>
  <si>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</si>
  <si>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</si>
  <si>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</si>
  <si>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</si>
  <si>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</si>
  <si>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</si>
  <si>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</si>
  <si>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</si>
  <si>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</si>
  <si>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</si>
  <si>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</si>
  <si>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</si>
  <si>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</si>
  <si>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</si>
  <si>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</si>
  <si>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</si>
  <si>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</si>
  <si>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</si>
  <si>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</si>
  <si>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</si>
  <si>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</si>
  <si>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</si>
  <si>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</si>
  <si>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</si>
  <si>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Mumbai</t>
  </si>
  <si>
    <t>Thane</t>
  </si>
  <si>
    <t>%</t>
  </si>
  <si>
    <t>5-10</t>
  </si>
  <si>
    <t>g+4</t>
  </si>
  <si>
    <t>no incre</t>
  </si>
  <si>
    <t>11-20</t>
  </si>
  <si>
    <t>21-30</t>
  </si>
  <si>
    <t>31 and above</t>
  </si>
  <si>
    <t>Residential</t>
  </si>
  <si>
    <t>Increased 5% for Higher floor (5th -10th Floor)</t>
  </si>
  <si>
    <t>Sq. Mtr.</t>
  </si>
  <si>
    <t>Sq. Ft.</t>
  </si>
  <si>
    <t>Year</t>
  </si>
  <si>
    <t>Year of Construction</t>
  </si>
  <si>
    <t>Age of the Building</t>
  </si>
  <si>
    <t>MCA</t>
  </si>
  <si>
    <t>Rate</t>
  </si>
  <si>
    <t>FMV</t>
  </si>
  <si>
    <t>Balcony</t>
  </si>
  <si>
    <t>Total MCA</t>
  </si>
  <si>
    <t>25.08.2021</t>
  </si>
  <si>
    <t>Bal</t>
  </si>
  <si>
    <t>Loading</t>
  </si>
  <si>
    <t>RCC / Other Pukka</t>
  </si>
  <si>
    <t>Age in years</t>
  </si>
  <si>
    <t>Deprication %</t>
  </si>
  <si>
    <t>Floor Wise</t>
  </si>
  <si>
    <t>Half or Semi Pakka Sturucture &amp; Kaccha Structure</t>
  </si>
  <si>
    <t>Guideline Rate (New Property) -A</t>
  </si>
  <si>
    <t>(-) Land Cost - B</t>
  </si>
  <si>
    <t>A-B = C</t>
  </si>
  <si>
    <t>Depreciation percentage - D</t>
  </si>
  <si>
    <t>Depreciated Cost</t>
  </si>
  <si>
    <t>Guideline Rate (After Depreciation) B+ (C x D)</t>
  </si>
  <si>
    <t>Life of the building estimated</t>
  </si>
  <si>
    <t>CA</t>
  </si>
  <si>
    <t>Total CA</t>
  </si>
  <si>
    <t>As per Index II</t>
  </si>
  <si>
    <t>rate on CA</t>
  </si>
  <si>
    <t>19°42'32.1"N 72°55'38.4"E</t>
  </si>
  <si>
    <t>Built up area (10%)</t>
  </si>
  <si>
    <t>Area</t>
  </si>
  <si>
    <t>Open Bal</t>
  </si>
  <si>
    <t>3rd Flr</t>
  </si>
  <si>
    <t>CA Sq. Ft</t>
  </si>
  <si>
    <t>BUA Sqf.</t>
  </si>
  <si>
    <t>Lead No. 11082</t>
  </si>
  <si>
    <t>4th</t>
  </si>
  <si>
    <t>3rd</t>
  </si>
  <si>
    <t>1st</t>
  </si>
  <si>
    <t>5th</t>
  </si>
  <si>
    <t>As per Agreement  dated 19.09.2019</t>
  </si>
  <si>
    <t>OC</t>
  </si>
  <si>
    <t>Mr. Hanuman Mhamunkar</t>
  </si>
  <si>
    <t>SBI (RACPC Sion)</t>
  </si>
  <si>
    <t>Say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</si>
</sst>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 * #,##0_ ;_ * \-#,##0_ ;_ * &quot;-&quot;??_ ;_ @_ "/>
  </numFmts>
  <fonts count="15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FF0000"/>
      <name val="Arial Narrow"/>
      <family val="2"/>
    </font>
    <font>
      <sz val="11"/>
      <color theme="1"/>
      <name val="Arial Narrow"/>
      <family val="2"/>
    </font>
    <font>
      <sz val="11"/>
      <color rgb="FF000000"/>
      <name val="Arial Narrow"/>
      <family val="2"/>
    </font>
    <font>
      <sz val="14"/>
      <color rgb="FF464646"/>
      <name val="Source Sans Pro"/>
      <family val="2"/>
    </font>
    <font>
      <sz val="11"/>
      <color rgb="FF464646"/>
      <name val="Arial Narrow"/>
      <family val="2"/>
    </font>
    <font>
      <sz val="10"/>
      <color theme="1"/>
      <name val="Arial"/>
      <family val="2"/>
    </font>
    <font>
      <b/>
      <sz val="11"/>
      <name val="Arial Narrow"/>
      <family val="2"/>
    </font>
    <font>
      <b/>
      <sz val="14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indexed="64"/>
      </left>
      <right/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3">
    <xf numFmtId="0" fontId="0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</cellStyleXfs>
  <cellXfs count="118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2" borderId="0" xfId="0" applyFill="1"/>
    <xf numFmtId="0" fontId="1" fillId="3" borderId="0" xfId="0" applyFont="1" applyFill="1" applyAlignment="1">
      <alignment wrapText="1"/>
    </xf>
    <xf numFmtId="43" fontId="0" fillId="0" borderId="0" xfId="1" applyFont="1"/>
    <xf numFmtId="0" fontId="0" fillId="0" borderId="1" xfId="0" applyBorder="1"/>
    <xf numFmtId="0" fontId="0" fillId="0" borderId="2" xfId="0" applyBorder="1"/>
    <xf numFmtId="0" fontId="4" fillId="0" borderId="2" xfId="0" applyFont="1" applyBorder="1"/>
    <xf numFmtId="0" fontId="4" fillId="0" borderId="3" xfId="0" applyFont="1" applyBorder="1"/>
    <xf numFmtId="0" fontId="0" fillId="0" borderId="4" xfId="0" applyBorder="1"/>
    <xf numFmtId="0" fontId="4" fillId="0" borderId="0" xfId="0" applyFont="1"/>
    <xf numFmtId="0" fontId="4" fillId="0" borderId="5" xfId="0" applyFont="1" applyBorder="1"/>
    <xf numFmtId="43" fontId="5" fillId="0" borderId="0" xfId="1" applyFont="1" applyBorder="1"/>
    <xf numFmtId="43" fontId="6" fillId="0" borderId="0" xfId="1" applyFont="1" applyBorder="1"/>
    <xf numFmtId="43" fontId="6" fillId="2" borderId="0" xfId="1" applyFont="1" applyFill="1" applyBorder="1"/>
    <xf numFmtId="0" fontId="0" fillId="0" borderId="4" xfId="0" applyBorder="1" applyAlignment="1">
      <alignment wrapText="1"/>
    </xf>
    <xf numFmtId="43" fontId="6" fillId="0" borderId="0" xfId="1" applyFont="1" applyFill="1" applyBorder="1"/>
    <xf numFmtId="0" fontId="5" fillId="0" borderId="0" xfId="0" applyFont="1"/>
    <xf numFmtId="0" fontId="6" fillId="0" borderId="0" xfId="0" applyFont="1"/>
    <xf numFmtId="9" fontId="5" fillId="0" borderId="0" xfId="0" applyNumberFormat="1" applyFont="1"/>
    <xf numFmtId="10" fontId="6" fillId="0" borderId="0" xfId="0" applyNumberFormat="1" applyFont="1"/>
    <xf numFmtId="0" fontId="0" fillId="2" borderId="4" xfId="0" applyFill="1" applyBorder="1"/>
    <xf numFmtId="43" fontId="6" fillId="0" borderId="0" xfId="0" applyNumberFormat="1" applyFont="1"/>
    <xf numFmtId="43" fontId="4" fillId="0" borderId="0" xfId="0" applyNumberFormat="1" applyFont="1"/>
    <xf numFmtId="0" fontId="0" fillId="0" borderId="6" xfId="0" applyBorder="1"/>
    <xf numFmtId="0" fontId="0" fillId="0" borderId="7" xfId="0" applyBorder="1"/>
    <xf numFmtId="43" fontId="4" fillId="0" borderId="7" xfId="0" applyNumberFormat="1" applyFont="1" applyBorder="1"/>
    <xf numFmtId="0" fontId="4" fillId="0" borderId="4" xfId="0" applyFont="1" applyBorder="1"/>
    <xf numFmtId="9" fontId="0" fillId="0" borderId="0" xfId="0" applyNumberFormat="1"/>
    <xf numFmtId="0" fontId="7" fillId="0" borderId="0" xfId="0" applyFont="1"/>
    <xf numFmtId="0" fontId="8" fillId="0" borderId="0" xfId="0" applyFont="1"/>
    <xf numFmtId="0" fontId="0" fillId="0" borderId="8" xfId="0" applyBorder="1"/>
    <xf numFmtId="0" fontId="2" fillId="0" borderId="8" xfId="0" applyFont="1" applyBorder="1"/>
    <xf numFmtId="43" fontId="0" fillId="0" borderId="8" xfId="1" applyFont="1" applyBorder="1"/>
    <xf numFmtId="43" fontId="0" fillId="2" borderId="8" xfId="1" applyFont="1" applyFill="1" applyBorder="1"/>
    <xf numFmtId="0" fontId="0" fillId="2" borderId="8" xfId="0" applyFill="1" applyBorder="1"/>
    <xf numFmtId="43" fontId="0" fillId="2" borderId="8" xfId="0" applyNumberFormat="1" applyFill="1" applyBorder="1"/>
    <xf numFmtId="0" fontId="0" fillId="0" borderId="8" xfId="0" applyBorder="1" applyAlignment="1">
      <alignment wrapText="1"/>
    </xf>
    <xf numFmtId="43" fontId="0" fillId="0" borderId="0" xfId="1" applyFont="1" applyBorder="1"/>
    <xf numFmtId="43" fontId="0" fillId="0" borderId="0" xfId="0" applyNumberFormat="1"/>
    <xf numFmtId="0" fontId="2" fillId="0" borderId="8" xfId="1" applyNumberFormat="1" applyFont="1" applyBorder="1"/>
    <xf numFmtId="43" fontId="2" fillId="0" borderId="0" xfId="1" applyFont="1" applyAlignment="1"/>
    <xf numFmtId="43" fontId="2" fillId="0" borderId="8" xfId="1" applyFont="1" applyBorder="1"/>
    <xf numFmtId="43" fontId="3" fillId="0" borderId="8" xfId="1" applyFont="1" applyBorder="1"/>
    <xf numFmtId="0" fontId="1" fillId="3" borderId="0" xfId="0" applyFont="1" applyFill="1"/>
    <xf numFmtId="0" fontId="0" fillId="3" borderId="0" xfId="0" applyFill="1"/>
    <xf numFmtId="14" fontId="0" fillId="0" borderId="0" xfId="0" applyNumberFormat="1"/>
    <xf numFmtId="0" fontId="9" fillId="0" borderId="0" xfId="0" applyFont="1"/>
    <xf numFmtId="164" fontId="0" fillId="0" borderId="0" xfId="1" applyNumberFormat="1" applyFont="1"/>
    <xf numFmtId="0" fontId="10" fillId="0" borderId="0" xfId="0" applyFont="1" applyAlignment="1">
      <alignment vertical="center"/>
    </xf>
    <xf numFmtId="0" fontId="11" fillId="0" borderId="0" xfId="0" applyFont="1" applyAlignment="1">
      <alignment vertical="center"/>
    </xf>
    <xf numFmtId="3" fontId="6" fillId="2" borderId="0" xfId="0" applyNumberFormat="1" applyFont="1" applyFill="1"/>
    <xf numFmtId="3" fontId="8" fillId="0" borderId="0" xfId="0" applyNumberFormat="1" applyFont="1"/>
    <xf numFmtId="0" fontId="0" fillId="0" borderId="0" xfId="0" applyAlignment="1">
      <alignment horizontal="center"/>
    </xf>
    <xf numFmtId="0" fontId="12" fillId="0" borderId="11" xfId="0" applyFont="1" applyBorder="1" applyAlignment="1">
      <alignment horizontal="center" wrapText="1"/>
    </xf>
    <xf numFmtId="0" fontId="12" fillId="0" borderId="12" xfId="0" applyFont="1" applyBorder="1" applyAlignment="1">
      <alignment horizontal="center" wrapText="1"/>
    </xf>
    <xf numFmtId="0" fontId="0" fillId="0" borderId="13" xfId="0" applyBorder="1"/>
    <xf numFmtId="0" fontId="12" fillId="0" borderId="13" xfId="0" applyFont="1" applyBorder="1" applyAlignment="1">
      <alignment wrapText="1"/>
    </xf>
    <xf numFmtId="0" fontId="0" fillId="0" borderId="14" xfId="0" applyBorder="1"/>
    <xf numFmtId="0" fontId="12" fillId="0" borderId="9" xfId="0" applyFont="1" applyBorder="1"/>
    <xf numFmtId="0" fontId="0" fillId="0" borderId="15" xfId="0" applyBorder="1"/>
    <xf numFmtId="0" fontId="0" fillId="0" borderId="10" xfId="0" applyBorder="1"/>
    <xf numFmtId="0" fontId="12" fillId="0" borderId="16" xfId="0" applyFont="1" applyBorder="1" applyAlignment="1">
      <alignment horizontal="center" wrapText="1"/>
    </xf>
    <xf numFmtId="0" fontId="12" fillId="0" borderId="17" xfId="0" applyFont="1" applyBorder="1" applyAlignment="1">
      <alignment horizontal="center" wrapText="1"/>
    </xf>
    <xf numFmtId="0" fontId="0" fillId="0" borderId="18" xfId="0" applyBorder="1"/>
    <xf numFmtId="0" fontId="2" fillId="0" borderId="18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12" fillId="0" borderId="11" xfId="0" applyFont="1" applyBorder="1" applyAlignment="1">
      <alignment wrapText="1"/>
    </xf>
    <xf numFmtId="0" fontId="0" fillId="0" borderId="20" xfId="0" applyBorder="1"/>
    <xf numFmtId="0" fontId="0" fillId="0" borderId="19" xfId="0" applyBorder="1"/>
    <xf numFmtId="0" fontId="12" fillId="0" borderId="16" xfId="0" applyFont="1" applyBorder="1" applyAlignment="1">
      <alignment horizontal="right" wrapText="1"/>
    </xf>
    <xf numFmtId="0" fontId="2" fillId="0" borderId="18" xfId="0" applyFont="1" applyBorder="1"/>
    <xf numFmtId="0" fontId="2" fillId="0" borderId="19" xfId="0" applyFont="1" applyBorder="1"/>
    <xf numFmtId="9" fontId="0" fillId="0" borderId="8" xfId="1" applyNumberFormat="1" applyFont="1" applyBorder="1"/>
    <xf numFmtId="9" fontId="0" fillId="2" borderId="8" xfId="0" applyNumberFormat="1" applyFill="1" applyBorder="1"/>
    <xf numFmtId="0" fontId="0" fillId="0" borderId="18" xfId="0" quotePrefix="1" applyBorder="1"/>
    <xf numFmtId="9" fontId="0" fillId="0" borderId="19" xfId="0" applyNumberFormat="1" applyBorder="1"/>
    <xf numFmtId="17" fontId="0" fillId="0" borderId="18" xfId="0" quotePrefix="1" applyNumberFormat="1" applyBorder="1"/>
    <xf numFmtId="0" fontId="0" fillId="0" borderId="21" xfId="0" applyBorder="1"/>
    <xf numFmtId="9" fontId="0" fillId="0" borderId="22" xfId="0" applyNumberFormat="1" applyBorder="1"/>
    <xf numFmtId="0" fontId="0" fillId="0" borderId="23" xfId="0" applyBorder="1"/>
    <xf numFmtId="0" fontId="0" fillId="0" borderId="24" xfId="0" applyBorder="1"/>
    <xf numFmtId="0" fontId="0" fillId="0" borderId="25" xfId="0" applyBorder="1"/>
    <xf numFmtId="0" fontId="0" fillId="0" borderId="26" xfId="0" applyBorder="1"/>
    <xf numFmtId="0" fontId="13" fillId="0" borderId="8" xfId="0" applyFont="1" applyBorder="1"/>
    <xf numFmtId="164" fontId="0" fillId="2" borderId="8" xfId="0" applyNumberFormat="1" applyFill="1" applyBorder="1"/>
    <xf numFmtId="0" fontId="12" fillId="0" borderId="27" xfId="0" applyFont="1" applyBorder="1" applyAlignment="1">
      <alignment horizontal="center" wrapText="1"/>
    </xf>
    <xf numFmtId="0" fontId="0" fillId="0" borderId="28" xfId="0" applyBorder="1" applyAlignment="1">
      <alignment horizontal="center"/>
    </xf>
    <xf numFmtId="0" fontId="12" fillId="0" borderId="0" xfId="0" applyFont="1" applyAlignment="1">
      <alignment horizontal="right" wrapText="1"/>
    </xf>
    <xf numFmtId="1" fontId="0" fillId="0" borderId="0" xfId="0" applyNumberFormat="1"/>
    <xf numFmtId="0" fontId="14" fillId="2" borderId="0" xfId="0" applyFont="1" applyFill="1"/>
    <xf numFmtId="0" fontId="2" fillId="2" borderId="0" xfId="0" applyFont="1" applyFill="1"/>
    <xf numFmtId="1" fontId="2" fillId="0" borderId="0" xfId="0" applyNumberFormat="1" applyFont="1"/>
    <xf numFmtId="1" fontId="1" fillId="0" borderId="0" xfId="0" applyNumberFormat="1" applyFont="1"/>
    <xf numFmtId="43" fontId="3" fillId="0" borderId="0" xfId="1" applyFont="1"/>
    <xf numFmtId="0" fontId="3" fillId="0" borderId="0" xfId="0" applyFont="1"/>
    <xf numFmtId="0" fontId="6" fillId="0" borderId="0" xfId="0" applyFont="1" applyAlignment="1">
      <alignment horizontal="center"/>
    </xf>
    <xf numFmtId="0" fontId="1" fillId="2" borderId="0" xfId="0" applyFont="1" applyFill="1"/>
    <xf numFmtId="4" fontId="1" fillId="2" borderId="0" xfId="0" applyNumberFormat="1" applyFont="1" applyFill="1"/>
    <xf numFmtId="43" fontId="14" fillId="0" borderId="8" xfId="1" applyFont="1" applyBorder="1"/>
    <xf numFmtId="0" fontId="0" fillId="3" borderId="4" xfId="0" applyFill="1" applyBorder="1"/>
    <xf numFmtId="43" fontId="5" fillId="3" borderId="0" xfId="1" applyFont="1" applyFill="1" applyBorder="1"/>
    <xf numFmtId="43" fontId="6" fillId="3" borderId="0" xfId="1" applyFont="1" applyFill="1" applyBorder="1"/>
    <xf numFmtId="0" fontId="5" fillId="2" borderId="0" xfId="0" applyFont="1" applyFill="1"/>
    <xf numFmtId="43" fontId="6" fillId="2" borderId="0" xfId="1" applyFont="1" applyFill="1"/>
    <xf numFmtId="0" fontId="2" fillId="0" borderId="0" xfId="0" applyFont="1" applyAlignment="1">
      <alignment horizontal="left"/>
    </xf>
    <xf numFmtId="0" fontId="2" fillId="2" borderId="0" xfId="0" applyFont="1" applyFill="1" applyAlignment="1">
      <alignment horizontal="left"/>
    </xf>
    <xf numFmtId="4" fontId="0" fillId="2" borderId="0" xfId="0" applyNumberFormat="1" applyFill="1"/>
    <xf numFmtId="0" fontId="12" fillId="0" borderId="9" xfId="0" applyFont="1" applyBorder="1" applyAlignment="1">
      <alignment horizontal="center"/>
    </xf>
    <xf numFmtId="0" fontId="12" fillId="0" borderId="10" xfId="0" applyFont="1" applyBorder="1" applyAlignment="1">
      <alignment horizontal="center"/>
    </xf>
    <xf numFmtId="0" fontId="0" fillId="0" borderId="0" xfId="0" applyAlignment="1">
      <alignment horizontal="center"/>
    </xf>
    <xf numFmtId="0" fontId="14" fillId="0" borderId="8" xfId="0" applyFont="1" applyBorder="1" applyAlignment="1">
      <alignment horizontal="center"/>
    </xf>
    <xf numFmtId="43" fontId="4" fillId="0" borderId="0" xfId="1" applyFont="1"/>
  </cellXfs>
  <cellStyles count="3">
    <cellStyle name="Comma" xfId="1" builtinId="3"/>
    <cellStyle name="Comma 2" xfId="2" xr:uid="{00000000-0005-0000-0000-000001000000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7" Type="http://schemas.openxmlformats.org/officeDocument/2006/relationships/image" Target="../media/image8.png"/><Relationship Id="rId2" Type="http://schemas.openxmlformats.org/officeDocument/2006/relationships/image" Target="../media/image3.png"/><Relationship Id="rId1" Type="http://schemas.openxmlformats.org/officeDocument/2006/relationships/image" Target="../media/image2.png"/><Relationship Id="rId6" Type="http://schemas.openxmlformats.org/officeDocument/2006/relationships/image" Target="../media/image7.png"/><Relationship Id="rId5" Type="http://schemas.openxmlformats.org/officeDocument/2006/relationships/image" Target="../media/image6.png"/><Relationship Id="rId4" Type="http://schemas.openxmlformats.org/officeDocument/2006/relationships/image" Target="../media/image5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11.png"/><Relationship Id="rId2" Type="http://schemas.openxmlformats.org/officeDocument/2006/relationships/image" Target="../media/image10.png"/><Relationship Id="rId1" Type="http://schemas.openxmlformats.org/officeDocument/2006/relationships/image" Target="../media/image9.png"/><Relationship Id="rId5" Type="http://schemas.openxmlformats.org/officeDocument/2006/relationships/image" Target="../media/image13.png"/><Relationship Id="rId4" Type="http://schemas.openxmlformats.org/officeDocument/2006/relationships/image" Target="../media/image1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27</xdr:row>
      <xdr:rowOff>0</xdr:rowOff>
    </xdr:from>
    <xdr:to>
      <xdr:col>15</xdr:col>
      <xdr:colOff>306119</xdr:colOff>
      <xdr:row>66</xdr:row>
      <xdr:rowOff>172511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394E25D-E1FC-65DC-2CE1-57A6D6C6474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5143500"/>
          <a:ext cx="9450119" cy="7602011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10718</xdr:colOff>
      <xdr:row>37</xdr:row>
      <xdr:rowOff>105773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FBEA0141-B391-D839-260B-DAFD26724F1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545118" cy="715427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39</xdr:row>
      <xdr:rowOff>0</xdr:rowOff>
    </xdr:from>
    <xdr:to>
      <xdr:col>14</xdr:col>
      <xdr:colOff>267928</xdr:colOff>
      <xdr:row>80</xdr:row>
      <xdr:rowOff>163038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AA7A1DAD-D22B-52D2-018D-BA8CF298A20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7429500"/>
          <a:ext cx="8802328" cy="7973538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214</xdr:row>
      <xdr:rowOff>76200</xdr:rowOff>
    </xdr:from>
    <xdr:to>
      <xdr:col>14</xdr:col>
      <xdr:colOff>344136</xdr:colOff>
      <xdr:row>254</xdr:row>
      <xdr:rowOff>143948</xdr:rowOff>
    </xdr:to>
    <xdr:pic>
      <xdr:nvPicPr>
        <xdr:cNvPr id="10" name="Picture 9">
          <a:extLst>
            <a:ext uri="{FF2B5EF4-FFF2-40B4-BE49-F238E27FC236}">
              <a16:creationId xmlns:a16="http://schemas.microsoft.com/office/drawing/2014/main" id="{D8346C3E-9F38-F120-2898-46291E2C9F4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9050" y="40843200"/>
          <a:ext cx="8859486" cy="7687748"/>
        </a:xfrm>
        <a:prstGeom prst="rect">
          <a:avLst/>
        </a:prstGeom>
      </xdr:spPr>
    </xdr:pic>
    <xdr:clientData/>
  </xdr:twoCellAnchor>
  <xdr:twoCellAnchor editAs="oneCell">
    <xdr:from>
      <xdr:col>0</xdr:col>
      <xdr:colOff>114300</xdr:colOff>
      <xdr:row>83</xdr:row>
      <xdr:rowOff>142875</xdr:rowOff>
    </xdr:from>
    <xdr:to>
      <xdr:col>13</xdr:col>
      <xdr:colOff>48722</xdr:colOff>
      <xdr:row>118</xdr:row>
      <xdr:rowOff>58069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702C08D-8BC6-649C-8003-CD713D78C41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114300" y="15954375"/>
          <a:ext cx="7859222" cy="65826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120</xdr:row>
      <xdr:rowOff>0</xdr:rowOff>
    </xdr:from>
    <xdr:to>
      <xdr:col>13</xdr:col>
      <xdr:colOff>582212</xdr:colOff>
      <xdr:row>164</xdr:row>
      <xdr:rowOff>105960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305C03AD-BA5A-12E8-9B71-B76A02CB48D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22860000"/>
          <a:ext cx="8507012" cy="848796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167</xdr:row>
      <xdr:rowOff>9525</xdr:rowOff>
    </xdr:from>
    <xdr:to>
      <xdr:col>14</xdr:col>
      <xdr:colOff>105981</xdr:colOff>
      <xdr:row>210</xdr:row>
      <xdr:rowOff>182142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15669D61-5DB4-0063-57DC-82309ED06AD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31823025"/>
          <a:ext cx="8640381" cy="836411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258</xdr:row>
      <xdr:rowOff>0</xdr:rowOff>
    </xdr:from>
    <xdr:to>
      <xdr:col>9</xdr:col>
      <xdr:colOff>486609</xdr:colOff>
      <xdr:row>295</xdr:row>
      <xdr:rowOff>134352</xdr:rowOff>
    </xdr:to>
    <xdr:pic>
      <xdr:nvPicPr>
        <xdr:cNvPr id="7" name="Picture 6">
          <a:extLst>
            <a:ext uri="{FF2B5EF4-FFF2-40B4-BE49-F238E27FC236}">
              <a16:creationId xmlns:a16="http://schemas.microsoft.com/office/drawing/2014/main" id="{C53414A0-66C3-D1E4-36EE-FA6DB9A8C25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49149000"/>
          <a:ext cx="5973009" cy="7182852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307310</xdr:colOff>
      <xdr:row>39</xdr:row>
      <xdr:rowOff>58195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81B26FA-B036-ADCC-CE6D-0D372A9F9A7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7985710" cy="7487695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40</xdr:row>
      <xdr:rowOff>0</xdr:rowOff>
    </xdr:from>
    <xdr:to>
      <xdr:col>29</xdr:col>
      <xdr:colOff>497837</xdr:colOff>
      <xdr:row>79</xdr:row>
      <xdr:rowOff>86774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9D30E36C-A8CB-7F9A-5D32-709DF94E64B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7620000"/>
          <a:ext cx="18176237" cy="75162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81</xdr:row>
      <xdr:rowOff>0</xdr:rowOff>
    </xdr:from>
    <xdr:to>
      <xdr:col>29</xdr:col>
      <xdr:colOff>107257</xdr:colOff>
      <xdr:row>123</xdr:row>
      <xdr:rowOff>77327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713D4B13-2D3E-F327-1613-0B958A6BCC9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15430500"/>
          <a:ext cx="17785657" cy="807832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125</xdr:row>
      <xdr:rowOff>0</xdr:rowOff>
    </xdr:from>
    <xdr:to>
      <xdr:col>29</xdr:col>
      <xdr:colOff>516889</xdr:colOff>
      <xdr:row>164</xdr:row>
      <xdr:rowOff>134406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3AC6D1D8-BAD6-5C7D-86BA-BAA548CE50B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0" y="23812500"/>
          <a:ext cx="18195289" cy="7563906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166</xdr:row>
      <xdr:rowOff>0</xdr:rowOff>
    </xdr:from>
    <xdr:to>
      <xdr:col>29</xdr:col>
      <xdr:colOff>221573</xdr:colOff>
      <xdr:row>208</xdr:row>
      <xdr:rowOff>58275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B112A17D-82CD-D8F3-A20B-2610D8BC6CA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31623000"/>
          <a:ext cx="17899973" cy="80592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85"/>
  <sheetViews>
    <sheetView topLeftCell="B1" zoomScaleNormal="100" workbookViewId="0">
      <selection activeCell="E5" sqref="E5"/>
    </sheetView>
  </sheetViews>
  <sheetFormatPr defaultRowHeight="15" x14ac:dyDescent="0.25"/>
  <cols>
    <col min="1" max="1" width="10.5703125" customWidth="1"/>
    <col min="2" max="2" width="42.42578125" bestFit="1" customWidth="1"/>
    <col min="3" max="3" width="12.7109375" bestFit="1" customWidth="1"/>
    <col min="4" max="4" width="13.7109375" customWidth="1"/>
    <col min="5" max="5" width="15.5703125" customWidth="1"/>
    <col min="6" max="6" width="6.42578125" bestFit="1" customWidth="1"/>
    <col min="7" max="7" width="11.5703125" bestFit="1" customWidth="1"/>
    <col min="8" max="8" width="12.7109375" bestFit="1" customWidth="1"/>
    <col min="9" max="9" width="4.5703125" bestFit="1" customWidth="1"/>
    <col min="10" max="10" width="12.28515625" bestFit="1" customWidth="1"/>
    <col min="11" max="11" width="12.5703125" bestFit="1" customWidth="1"/>
    <col min="12" max="12" width="12" bestFit="1" customWidth="1"/>
  </cols>
  <sheetData>
    <row r="1" spans="2:17" ht="15.75" thickBot="1" x14ac:dyDescent="0.3">
      <c r="G1" s="58"/>
      <c r="H1" s="58"/>
    </row>
    <row r="2" spans="2:17" ht="15.75" thickBot="1" x14ac:dyDescent="0.3">
      <c r="D2">
        <f>40700*0.05</f>
        <v>2035</v>
      </c>
      <c r="E2" s="44">
        <f>C3+D2</f>
        <v>176595</v>
      </c>
      <c r="G2" s="113" t="s">
        <v>52</v>
      </c>
      <c r="H2" s="114"/>
    </row>
    <row r="3" spans="2:17" ht="15.75" thickBot="1" x14ac:dyDescent="0.3">
      <c r="B3" s="36" t="s">
        <v>37</v>
      </c>
      <c r="C3" s="38">
        <v>174560</v>
      </c>
      <c r="D3" s="36"/>
      <c r="E3" s="36"/>
      <c r="F3" s="36"/>
      <c r="G3" s="59" t="s">
        <v>53</v>
      </c>
      <c r="H3" s="60" t="s">
        <v>54</v>
      </c>
      <c r="I3" s="61"/>
      <c r="K3" s="62" t="s">
        <v>55</v>
      </c>
      <c r="L3" s="63"/>
      <c r="N3" s="64" t="s">
        <v>56</v>
      </c>
      <c r="O3" s="65"/>
      <c r="P3" s="65"/>
      <c r="Q3" s="66"/>
    </row>
    <row r="4" spans="2:17" ht="27" thickBot="1" x14ac:dyDescent="0.3">
      <c r="B4" s="36" t="s">
        <v>38</v>
      </c>
      <c r="C4" s="38">
        <v>0</v>
      </c>
      <c r="D4" s="36"/>
      <c r="E4" s="36"/>
      <c r="F4" s="36"/>
      <c r="G4" s="67">
        <v>1</v>
      </c>
      <c r="H4" s="68">
        <v>0</v>
      </c>
      <c r="I4" s="69">
        <v>100</v>
      </c>
      <c r="K4" s="70" t="s">
        <v>28</v>
      </c>
      <c r="L4" s="71" t="s">
        <v>29</v>
      </c>
      <c r="N4" s="59" t="s">
        <v>53</v>
      </c>
      <c r="O4" s="72" t="s">
        <v>54</v>
      </c>
      <c r="P4" s="73"/>
    </row>
    <row r="5" spans="2:17" ht="15.75" thickBot="1" x14ac:dyDescent="0.3">
      <c r="B5" s="36" t="s">
        <v>57</v>
      </c>
      <c r="C5" s="39">
        <f>C3+C4</f>
        <v>174560</v>
      </c>
      <c r="D5" s="40" t="s">
        <v>39</v>
      </c>
      <c r="E5" s="41">
        <f>ROUND(C5/10.764,0)</f>
        <v>16217</v>
      </c>
      <c r="F5" s="40" t="s">
        <v>40</v>
      </c>
      <c r="G5" s="67">
        <v>2</v>
      </c>
      <c r="H5" s="68">
        <v>0</v>
      </c>
      <c r="I5" s="69">
        <v>100</v>
      </c>
      <c r="K5" s="69">
        <v>2554.8123374210331</v>
      </c>
      <c r="L5" s="74">
        <v>2248.2348569305091</v>
      </c>
      <c r="N5" s="67">
        <v>1</v>
      </c>
      <c r="O5" s="75">
        <v>0</v>
      </c>
      <c r="P5" s="69">
        <v>100</v>
      </c>
    </row>
    <row r="6" spans="2:17" ht="15.75" thickBot="1" x14ac:dyDescent="0.3">
      <c r="B6" s="36" t="s">
        <v>58</v>
      </c>
      <c r="C6" s="38">
        <v>83820</v>
      </c>
      <c r="D6" s="36"/>
      <c r="E6" s="36"/>
      <c r="F6" s="36"/>
      <c r="G6" s="67">
        <v>3</v>
      </c>
      <c r="H6" s="68">
        <v>5</v>
      </c>
      <c r="I6" s="69">
        <v>95</v>
      </c>
      <c r="K6" s="76" t="s">
        <v>2</v>
      </c>
      <c r="L6" s="77" t="s">
        <v>30</v>
      </c>
      <c r="N6" s="67">
        <v>2</v>
      </c>
      <c r="O6" s="75">
        <v>0</v>
      </c>
      <c r="P6" s="69">
        <v>100</v>
      </c>
    </row>
    <row r="7" spans="2:17" ht="15.75" thickBot="1" x14ac:dyDescent="0.3">
      <c r="B7" s="36" t="s">
        <v>59</v>
      </c>
      <c r="C7" s="39">
        <f>C5-C6</f>
        <v>90740</v>
      </c>
      <c r="D7" s="36"/>
      <c r="E7" s="36"/>
      <c r="F7" s="36"/>
      <c r="G7" s="67">
        <v>4</v>
      </c>
      <c r="H7" s="68">
        <v>5</v>
      </c>
      <c r="I7" s="69">
        <v>95</v>
      </c>
      <c r="K7" s="69" t="s">
        <v>32</v>
      </c>
      <c r="L7" s="74" t="s">
        <v>33</v>
      </c>
      <c r="N7" s="67">
        <v>3</v>
      </c>
      <c r="O7" s="75">
        <v>5</v>
      </c>
      <c r="P7" s="69">
        <v>95</v>
      </c>
    </row>
    <row r="8" spans="2:17" ht="15.75" thickBot="1" x14ac:dyDescent="0.3">
      <c r="B8" s="36" t="s">
        <v>60</v>
      </c>
      <c r="C8" s="78">
        <v>0.17</v>
      </c>
      <c r="D8" s="79">
        <f>1-C8</f>
        <v>0.83</v>
      </c>
      <c r="E8" s="36"/>
      <c r="F8" s="36"/>
      <c r="G8" s="67">
        <v>5</v>
      </c>
      <c r="H8" s="68">
        <v>5</v>
      </c>
      <c r="I8" s="69">
        <v>95</v>
      </c>
      <c r="K8" s="69"/>
      <c r="L8" s="74"/>
      <c r="N8" s="67">
        <v>4</v>
      </c>
      <c r="O8" s="75">
        <v>5</v>
      </c>
      <c r="P8" s="69">
        <v>95</v>
      </c>
    </row>
    <row r="9" spans="2:17" ht="15.75" thickBot="1" x14ac:dyDescent="0.3">
      <c r="B9" s="42" t="s">
        <v>61</v>
      </c>
      <c r="D9" s="39">
        <f>ROUND(C7*D8,0)</f>
        <v>75314</v>
      </c>
      <c r="E9" s="36"/>
      <c r="F9" s="36"/>
      <c r="G9" s="67">
        <v>6</v>
      </c>
      <c r="H9" s="68">
        <v>6</v>
      </c>
      <c r="I9" s="69">
        <v>94</v>
      </c>
      <c r="K9" s="80" t="s">
        <v>31</v>
      </c>
      <c r="L9" s="81">
        <v>0.05</v>
      </c>
      <c r="N9" s="67">
        <v>5</v>
      </c>
      <c r="O9" s="75">
        <v>5</v>
      </c>
      <c r="P9" s="69">
        <v>95</v>
      </c>
    </row>
    <row r="10" spans="2:17" ht="15.75" thickBot="1" x14ac:dyDescent="0.3">
      <c r="B10" s="36" t="s">
        <v>62</v>
      </c>
      <c r="C10" s="39">
        <f>C6+D9</f>
        <v>159134</v>
      </c>
      <c r="D10" s="40" t="s">
        <v>39</v>
      </c>
      <c r="E10" s="41">
        <f>ROUND(C10/10.764,0)</f>
        <v>14784</v>
      </c>
      <c r="F10" s="40" t="s">
        <v>40</v>
      </c>
      <c r="G10" s="67">
        <v>7</v>
      </c>
      <c r="H10" s="68">
        <v>7</v>
      </c>
      <c r="I10" s="69">
        <v>93</v>
      </c>
      <c r="K10" s="82" t="s">
        <v>34</v>
      </c>
      <c r="L10" s="81">
        <v>0.1</v>
      </c>
      <c r="N10" s="67">
        <v>6</v>
      </c>
      <c r="O10" s="75">
        <v>6.5</v>
      </c>
      <c r="P10" s="69">
        <f t="shared" ref="P10:P63" si="0">P9-1.5</f>
        <v>93.5</v>
      </c>
    </row>
    <row r="11" spans="2:17" ht="15.75" thickBot="1" x14ac:dyDescent="0.3">
      <c r="C11" s="43"/>
      <c r="G11" s="67">
        <v>8</v>
      </c>
      <c r="H11" s="68">
        <v>8</v>
      </c>
      <c r="I11" s="69">
        <v>92</v>
      </c>
      <c r="K11" s="69" t="s">
        <v>35</v>
      </c>
      <c r="L11" s="81">
        <v>0.15</v>
      </c>
      <c r="N11" s="67">
        <v>7</v>
      </c>
      <c r="O11" s="75">
        <v>8</v>
      </c>
      <c r="P11" s="69">
        <f t="shared" si="0"/>
        <v>92</v>
      </c>
    </row>
    <row r="12" spans="2:17" ht="15.75" thickBot="1" x14ac:dyDescent="0.3">
      <c r="B12" s="37" t="s">
        <v>41</v>
      </c>
      <c r="C12" s="45">
        <v>2024</v>
      </c>
      <c r="E12" s="44"/>
      <c r="G12" s="67">
        <v>9</v>
      </c>
      <c r="H12" s="68">
        <v>9</v>
      </c>
      <c r="I12" s="69">
        <v>91</v>
      </c>
      <c r="K12" s="83" t="s">
        <v>36</v>
      </c>
      <c r="L12" s="84">
        <v>0.2</v>
      </c>
      <c r="N12" s="67">
        <v>8</v>
      </c>
      <c r="O12" s="75">
        <v>9.5</v>
      </c>
      <c r="P12" s="69">
        <f t="shared" si="0"/>
        <v>90.5</v>
      </c>
    </row>
    <row r="13" spans="2:17" ht="15.75" thickBot="1" x14ac:dyDescent="0.3">
      <c r="B13" s="37" t="s">
        <v>42</v>
      </c>
      <c r="C13" s="45">
        <v>2007</v>
      </c>
      <c r="D13" s="44"/>
      <c r="G13" s="67">
        <v>10</v>
      </c>
      <c r="H13" s="68">
        <v>10</v>
      </c>
      <c r="I13" s="69">
        <v>90</v>
      </c>
      <c r="K13" s="85"/>
      <c r="L13" s="86"/>
      <c r="N13" s="67">
        <v>9</v>
      </c>
      <c r="O13" s="75">
        <v>11</v>
      </c>
      <c r="P13" s="69">
        <f t="shared" si="0"/>
        <v>89</v>
      </c>
    </row>
    <row r="14" spans="2:17" ht="15.75" thickBot="1" x14ac:dyDescent="0.3">
      <c r="B14" s="37" t="s">
        <v>43</v>
      </c>
      <c r="C14" s="45">
        <f>C12-C13</f>
        <v>17</v>
      </c>
      <c r="G14" s="67">
        <v>11</v>
      </c>
      <c r="H14" s="68">
        <v>11</v>
      </c>
      <c r="I14" s="69">
        <v>89</v>
      </c>
      <c r="K14" s="87"/>
      <c r="L14" s="88"/>
      <c r="N14" s="67">
        <v>10</v>
      </c>
      <c r="O14" s="75">
        <v>12.5</v>
      </c>
      <c r="P14" s="69">
        <f t="shared" si="0"/>
        <v>87.5</v>
      </c>
    </row>
    <row r="15" spans="2:17" ht="17.25" thickBot="1" x14ac:dyDescent="0.35">
      <c r="B15" s="89" t="s">
        <v>63</v>
      </c>
      <c r="C15" s="37">
        <f>60-C14</f>
        <v>43</v>
      </c>
      <c r="G15" s="67">
        <v>12</v>
      </c>
      <c r="H15" s="68">
        <v>12</v>
      </c>
      <c r="I15" s="69">
        <v>88</v>
      </c>
      <c r="N15" s="67">
        <v>11</v>
      </c>
      <c r="O15" s="75">
        <v>14</v>
      </c>
      <c r="P15" s="69">
        <f t="shared" si="0"/>
        <v>86</v>
      </c>
    </row>
    <row r="16" spans="2:17" ht="15.75" thickBot="1" x14ac:dyDescent="0.3">
      <c r="E16" s="44"/>
      <c r="G16" s="67">
        <v>13</v>
      </c>
      <c r="H16" s="68">
        <v>13</v>
      </c>
      <c r="I16" s="69">
        <v>87</v>
      </c>
      <c r="J16" s="44"/>
      <c r="N16" s="67">
        <v>12</v>
      </c>
      <c r="O16" s="75">
        <v>15.5</v>
      </c>
      <c r="P16" s="69">
        <f t="shared" si="0"/>
        <v>84.5</v>
      </c>
    </row>
    <row r="17" spans="1:16" ht="15.75" thickBot="1" x14ac:dyDescent="0.3">
      <c r="C17" s="44"/>
      <c r="G17" s="67">
        <v>14</v>
      </c>
      <c r="H17" s="68">
        <v>14</v>
      </c>
      <c r="I17" s="69">
        <v>86</v>
      </c>
      <c r="K17" s="44"/>
      <c r="L17" s="44"/>
      <c r="N17" s="67">
        <v>13</v>
      </c>
      <c r="O17" s="75">
        <v>17</v>
      </c>
      <c r="P17" s="69">
        <f t="shared" si="0"/>
        <v>83</v>
      </c>
    </row>
    <row r="18" spans="1:16" ht="15.75" thickBot="1" x14ac:dyDescent="0.3">
      <c r="G18" s="67">
        <v>15</v>
      </c>
      <c r="H18" s="68">
        <v>15</v>
      </c>
      <c r="I18" s="69">
        <v>85</v>
      </c>
      <c r="J18" s="44"/>
      <c r="L18" s="44"/>
      <c r="N18" s="67">
        <v>14</v>
      </c>
      <c r="O18" s="75">
        <v>18.5</v>
      </c>
      <c r="P18" s="69">
        <f t="shared" si="0"/>
        <v>81.5</v>
      </c>
    </row>
    <row r="19" spans="1:16" ht="15.75" thickBot="1" x14ac:dyDescent="0.3">
      <c r="B19" s="36"/>
      <c r="C19" s="38"/>
      <c r="D19" s="36"/>
      <c r="E19" s="36"/>
      <c r="F19" s="36"/>
      <c r="G19" s="67">
        <v>16</v>
      </c>
      <c r="H19" s="68">
        <v>16</v>
      </c>
      <c r="I19" s="69">
        <v>84</v>
      </c>
      <c r="N19" s="67">
        <v>15</v>
      </c>
      <c r="O19" s="75">
        <v>20</v>
      </c>
      <c r="P19" s="69">
        <f t="shared" si="0"/>
        <v>80</v>
      </c>
    </row>
    <row r="20" spans="1:16" ht="15.75" thickBot="1" x14ac:dyDescent="0.3">
      <c r="B20" s="36"/>
      <c r="C20" s="38"/>
      <c r="D20" s="36"/>
      <c r="E20" s="36"/>
      <c r="F20" s="36"/>
      <c r="G20" s="67">
        <v>17</v>
      </c>
      <c r="H20" s="68">
        <v>17</v>
      </c>
      <c r="I20" s="69">
        <v>83</v>
      </c>
      <c r="N20" s="67">
        <v>16</v>
      </c>
      <c r="O20" s="75">
        <v>21.5</v>
      </c>
      <c r="P20" s="69">
        <f t="shared" si="0"/>
        <v>78.5</v>
      </c>
    </row>
    <row r="21" spans="1:16" ht="15.75" thickBot="1" x14ac:dyDescent="0.3">
      <c r="B21" s="36"/>
      <c r="C21" s="39"/>
      <c r="D21" s="40"/>
      <c r="E21" s="41"/>
      <c r="F21" s="40"/>
      <c r="G21" s="67">
        <v>18</v>
      </c>
      <c r="H21" s="68">
        <v>18</v>
      </c>
      <c r="I21" s="69">
        <v>82</v>
      </c>
      <c r="N21" s="67">
        <v>17</v>
      </c>
      <c r="O21" s="75">
        <v>23</v>
      </c>
      <c r="P21" s="69">
        <f t="shared" si="0"/>
        <v>77</v>
      </c>
    </row>
    <row r="22" spans="1:16" ht="15.75" thickBot="1" x14ac:dyDescent="0.3">
      <c r="B22" s="36"/>
      <c r="C22" s="38"/>
      <c r="D22" s="36"/>
      <c r="E22" s="36"/>
      <c r="F22" s="36"/>
      <c r="G22" s="67">
        <v>19</v>
      </c>
      <c r="H22" s="68">
        <v>19</v>
      </c>
      <c r="I22" s="69">
        <v>81</v>
      </c>
      <c r="N22" s="67">
        <v>18</v>
      </c>
      <c r="O22" s="75">
        <v>24.5</v>
      </c>
      <c r="P22" s="69">
        <f t="shared" si="0"/>
        <v>75.5</v>
      </c>
    </row>
    <row r="23" spans="1:16" ht="15.75" thickBot="1" x14ac:dyDescent="0.3">
      <c r="B23" s="36"/>
      <c r="C23" s="38"/>
      <c r="D23" s="36"/>
      <c r="E23" s="36"/>
      <c r="F23" s="36"/>
      <c r="G23" s="67">
        <v>20</v>
      </c>
      <c r="H23" s="68">
        <v>20</v>
      </c>
      <c r="I23" s="69">
        <v>80</v>
      </c>
      <c r="N23" s="67">
        <v>19</v>
      </c>
      <c r="O23" s="75">
        <v>26</v>
      </c>
      <c r="P23" s="69">
        <f t="shared" si="0"/>
        <v>74</v>
      </c>
    </row>
    <row r="24" spans="1:16" ht="15.75" thickBot="1" x14ac:dyDescent="0.3">
      <c r="B24" s="42"/>
      <c r="C24" s="38"/>
      <c r="D24" s="36"/>
      <c r="E24" s="36"/>
      <c r="F24" s="36"/>
      <c r="G24" s="67">
        <v>21</v>
      </c>
      <c r="H24" s="68">
        <v>21</v>
      </c>
      <c r="I24" s="69">
        <v>79</v>
      </c>
      <c r="N24" s="67">
        <v>20</v>
      </c>
      <c r="O24" s="75">
        <v>27.5</v>
      </c>
      <c r="P24" s="69">
        <f t="shared" si="0"/>
        <v>72.5</v>
      </c>
    </row>
    <row r="25" spans="1:16" ht="15.75" thickBot="1" x14ac:dyDescent="0.3">
      <c r="B25" s="36"/>
      <c r="C25" s="39"/>
      <c r="D25" s="40"/>
      <c r="E25" s="41"/>
      <c r="F25" s="40"/>
      <c r="G25" s="67">
        <v>22</v>
      </c>
      <c r="H25" s="68">
        <v>22</v>
      </c>
      <c r="I25" s="69">
        <v>78</v>
      </c>
      <c r="N25" s="67">
        <v>21</v>
      </c>
      <c r="O25" s="75">
        <v>29</v>
      </c>
      <c r="P25" s="69">
        <f t="shared" si="0"/>
        <v>71</v>
      </c>
    </row>
    <row r="26" spans="1:16" ht="15.75" thickBot="1" x14ac:dyDescent="0.3">
      <c r="G26" s="67">
        <v>23</v>
      </c>
      <c r="H26" s="68">
        <v>23</v>
      </c>
      <c r="I26" s="69">
        <v>77</v>
      </c>
      <c r="N26" s="67">
        <v>22</v>
      </c>
      <c r="O26" s="75">
        <v>30.5</v>
      </c>
      <c r="P26" s="69">
        <f t="shared" si="0"/>
        <v>69.5</v>
      </c>
    </row>
    <row r="27" spans="1:16" ht="15.75" thickBot="1" x14ac:dyDescent="0.3">
      <c r="G27" s="67">
        <v>24</v>
      </c>
      <c r="H27" s="68">
        <v>24</v>
      </c>
      <c r="I27" s="69">
        <v>76</v>
      </c>
      <c r="N27" s="67">
        <v>23</v>
      </c>
      <c r="O27" s="75">
        <v>32</v>
      </c>
      <c r="P27" s="69">
        <f t="shared" si="0"/>
        <v>68</v>
      </c>
    </row>
    <row r="28" spans="1:16" ht="15.75" thickBot="1" x14ac:dyDescent="0.3">
      <c r="G28" s="67">
        <v>25</v>
      </c>
      <c r="H28" s="68">
        <v>25</v>
      </c>
      <c r="I28" s="69">
        <v>75</v>
      </c>
      <c r="N28" s="67">
        <v>24</v>
      </c>
      <c r="O28" s="75">
        <v>33.5</v>
      </c>
      <c r="P28" s="69">
        <f t="shared" si="0"/>
        <v>66.5</v>
      </c>
    </row>
    <row r="29" spans="1:16" ht="15.75" thickBot="1" x14ac:dyDescent="0.3">
      <c r="G29" s="67">
        <v>26</v>
      </c>
      <c r="H29" s="68">
        <v>26</v>
      </c>
      <c r="I29" s="69">
        <v>74</v>
      </c>
      <c r="N29" s="67">
        <v>25</v>
      </c>
      <c r="O29" s="75">
        <v>35</v>
      </c>
      <c r="P29" s="69">
        <f t="shared" si="0"/>
        <v>65</v>
      </c>
    </row>
    <row r="30" spans="1:16" ht="15.75" thickBot="1" x14ac:dyDescent="0.3">
      <c r="G30" s="67">
        <v>27</v>
      </c>
      <c r="H30" s="68">
        <v>27</v>
      </c>
      <c r="I30" s="69">
        <v>73</v>
      </c>
      <c r="N30" s="67">
        <v>26</v>
      </c>
      <c r="O30" s="75">
        <v>36.5</v>
      </c>
      <c r="P30" s="69">
        <f t="shared" si="0"/>
        <v>63.5</v>
      </c>
    </row>
    <row r="31" spans="1:16" ht="15.75" thickBot="1" x14ac:dyDescent="0.3">
      <c r="A31" s="36"/>
      <c r="B31" s="53"/>
      <c r="C31" s="36"/>
      <c r="D31" s="36"/>
      <c r="E31" s="36"/>
      <c r="G31" s="67">
        <v>28</v>
      </c>
      <c r="H31" s="68">
        <v>28</v>
      </c>
      <c r="I31" s="69">
        <v>72</v>
      </c>
      <c r="N31" s="67">
        <v>27</v>
      </c>
      <c r="O31" s="75">
        <v>38</v>
      </c>
      <c r="P31" s="69">
        <f t="shared" si="0"/>
        <v>62</v>
      </c>
    </row>
    <row r="32" spans="1:16" ht="15.75" thickBot="1" x14ac:dyDescent="0.3">
      <c r="A32" s="36"/>
      <c r="B32" s="38"/>
      <c r="C32" s="36"/>
      <c r="D32" s="36"/>
      <c r="E32" s="36"/>
      <c r="G32" s="67">
        <v>29</v>
      </c>
      <c r="H32" s="68">
        <v>29</v>
      </c>
      <c r="I32" s="69">
        <v>71</v>
      </c>
      <c r="N32" s="67">
        <v>28</v>
      </c>
      <c r="O32" s="75">
        <v>39.5</v>
      </c>
      <c r="P32" s="69">
        <f t="shared" si="0"/>
        <v>60.5</v>
      </c>
    </row>
    <row r="33" spans="1:16" ht="15.75" thickBot="1" x14ac:dyDescent="0.3">
      <c r="A33" s="36"/>
      <c r="B33" s="39"/>
      <c r="C33" s="40"/>
      <c r="D33" s="90"/>
      <c r="E33" s="40"/>
      <c r="G33" s="67">
        <v>30</v>
      </c>
      <c r="H33" s="68">
        <v>30</v>
      </c>
      <c r="I33" s="69">
        <v>70</v>
      </c>
      <c r="N33" s="67">
        <v>29</v>
      </c>
      <c r="O33" s="75">
        <v>41</v>
      </c>
      <c r="P33" s="69">
        <f t="shared" si="0"/>
        <v>59</v>
      </c>
    </row>
    <row r="34" spans="1:16" ht="15.75" thickBot="1" x14ac:dyDescent="0.3">
      <c r="A34" s="36"/>
      <c r="B34" s="38"/>
      <c r="C34" s="36"/>
      <c r="D34" s="36"/>
      <c r="E34" s="36"/>
      <c r="G34" s="67">
        <v>31</v>
      </c>
      <c r="H34" s="68">
        <v>31</v>
      </c>
      <c r="I34" s="69">
        <v>69</v>
      </c>
      <c r="N34" s="67">
        <v>30</v>
      </c>
      <c r="O34" s="75">
        <v>42.5</v>
      </c>
      <c r="P34" s="69">
        <f t="shared" si="0"/>
        <v>57.5</v>
      </c>
    </row>
    <row r="35" spans="1:16" ht="15.75" thickBot="1" x14ac:dyDescent="0.3">
      <c r="A35" s="36"/>
      <c r="B35" s="53"/>
      <c r="C35" s="36"/>
      <c r="D35" s="36"/>
      <c r="E35" s="36"/>
      <c r="G35" s="67">
        <v>32</v>
      </c>
      <c r="H35" s="68">
        <v>32</v>
      </c>
      <c r="I35" s="69">
        <v>68</v>
      </c>
      <c r="N35" s="67">
        <v>31</v>
      </c>
      <c r="O35" s="75">
        <v>44</v>
      </c>
      <c r="P35" s="69">
        <f t="shared" si="0"/>
        <v>56</v>
      </c>
    </row>
    <row r="36" spans="1:16" ht="15.75" thickBot="1" x14ac:dyDescent="0.3">
      <c r="A36" s="42"/>
      <c r="B36" s="38"/>
      <c r="C36" s="36"/>
      <c r="D36" s="36"/>
      <c r="E36" s="36"/>
      <c r="G36" s="67">
        <v>33</v>
      </c>
      <c r="H36" s="68">
        <v>33</v>
      </c>
      <c r="I36" s="69">
        <v>67</v>
      </c>
      <c r="N36" s="67">
        <v>32</v>
      </c>
      <c r="O36" s="75">
        <v>45.5</v>
      </c>
      <c r="P36" s="69">
        <f t="shared" si="0"/>
        <v>54.5</v>
      </c>
    </row>
    <row r="37" spans="1:16" ht="15.75" thickBot="1" x14ac:dyDescent="0.3">
      <c r="A37" s="36"/>
      <c r="B37" s="39"/>
      <c r="C37" s="40"/>
      <c r="D37" s="41"/>
      <c r="E37" s="40"/>
      <c r="G37" s="67">
        <v>34</v>
      </c>
      <c r="H37" s="68">
        <v>34</v>
      </c>
      <c r="I37" s="69">
        <v>66</v>
      </c>
      <c r="N37" s="67">
        <v>33</v>
      </c>
      <c r="O37" s="75">
        <v>47</v>
      </c>
      <c r="P37" s="69">
        <f t="shared" si="0"/>
        <v>53</v>
      </c>
    </row>
    <row r="38" spans="1:16" ht="15.75" thickBot="1" x14ac:dyDescent="0.3">
      <c r="G38" s="67">
        <v>35</v>
      </c>
      <c r="H38" s="68">
        <v>35</v>
      </c>
      <c r="I38" s="69">
        <v>65</v>
      </c>
      <c r="N38" s="67">
        <v>34</v>
      </c>
      <c r="O38" s="75">
        <v>48.5</v>
      </c>
      <c r="P38" s="69">
        <f t="shared" si="0"/>
        <v>51.5</v>
      </c>
    </row>
    <row r="39" spans="1:16" ht="15.75" thickBot="1" x14ac:dyDescent="0.3">
      <c r="G39" s="67">
        <v>36</v>
      </c>
      <c r="H39" s="68">
        <v>36</v>
      </c>
      <c r="I39" s="69">
        <v>64</v>
      </c>
      <c r="N39" s="67">
        <v>35</v>
      </c>
      <c r="O39" s="75">
        <v>50</v>
      </c>
      <c r="P39" s="69">
        <f t="shared" si="0"/>
        <v>50</v>
      </c>
    </row>
    <row r="40" spans="1:16" ht="15.75" thickBot="1" x14ac:dyDescent="0.3">
      <c r="G40" s="67">
        <v>37</v>
      </c>
      <c r="H40" s="68">
        <v>37</v>
      </c>
      <c r="I40" s="69">
        <v>63</v>
      </c>
      <c r="N40" s="67">
        <v>36</v>
      </c>
      <c r="O40" s="75">
        <v>51.5</v>
      </c>
      <c r="P40" s="69">
        <f t="shared" si="0"/>
        <v>48.5</v>
      </c>
    </row>
    <row r="41" spans="1:16" ht="15.75" thickBot="1" x14ac:dyDescent="0.3">
      <c r="G41" s="67">
        <v>38</v>
      </c>
      <c r="H41" s="68">
        <v>38</v>
      </c>
      <c r="I41" s="69">
        <v>62</v>
      </c>
      <c r="N41" s="67">
        <v>37</v>
      </c>
      <c r="O41" s="75">
        <v>53</v>
      </c>
      <c r="P41" s="69">
        <f t="shared" si="0"/>
        <v>47</v>
      </c>
    </row>
    <row r="42" spans="1:16" ht="15.75" thickBot="1" x14ac:dyDescent="0.3">
      <c r="G42" s="67">
        <v>39</v>
      </c>
      <c r="H42" s="68">
        <v>39</v>
      </c>
      <c r="I42" s="69">
        <v>61</v>
      </c>
      <c r="N42" s="67">
        <v>38</v>
      </c>
      <c r="O42" s="75">
        <v>54.5</v>
      </c>
      <c r="P42" s="69">
        <f t="shared" si="0"/>
        <v>45.5</v>
      </c>
    </row>
    <row r="43" spans="1:16" ht="15.75" thickBot="1" x14ac:dyDescent="0.3">
      <c r="G43" s="67">
        <v>40</v>
      </c>
      <c r="H43" s="68">
        <v>40</v>
      </c>
      <c r="I43" s="69">
        <v>60</v>
      </c>
      <c r="N43" s="67">
        <v>39</v>
      </c>
      <c r="O43" s="75">
        <v>56</v>
      </c>
      <c r="P43" s="69">
        <f t="shared" si="0"/>
        <v>44</v>
      </c>
    </row>
    <row r="44" spans="1:16" ht="15.75" thickBot="1" x14ac:dyDescent="0.3">
      <c r="G44" s="67">
        <v>41</v>
      </c>
      <c r="H44" s="68">
        <v>41</v>
      </c>
      <c r="I44" s="69">
        <v>59</v>
      </c>
      <c r="N44" s="67">
        <v>40</v>
      </c>
      <c r="O44" s="75">
        <v>57.5</v>
      </c>
      <c r="P44" s="69">
        <f t="shared" si="0"/>
        <v>42.5</v>
      </c>
    </row>
    <row r="45" spans="1:16" ht="15.75" thickBot="1" x14ac:dyDescent="0.3">
      <c r="G45" s="67">
        <v>42</v>
      </c>
      <c r="H45" s="68">
        <v>42</v>
      </c>
      <c r="I45" s="69">
        <v>58</v>
      </c>
      <c r="N45" s="67">
        <v>41</v>
      </c>
      <c r="O45" s="75">
        <v>59</v>
      </c>
      <c r="P45" s="69">
        <f t="shared" si="0"/>
        <v>41</v>
      </c>
    </row>
    <row r="46" spans="1:16" ht="15.75" thickBot="1" x14ac:dyDescent="0.3">
      <c r="G46" s="67">
        <v>43</v>
      </c>
      <c r="H46" s="68">
        <v>43</v>
      </c>
      <c r="I46" s="69">
        <v>57</v>
      </c>
      <c r="N46" s="67">
        <v>42</v>
      </c>
      <c r="O46" s="75">
        <v>60.5</v>
      </c>
      <c r="P46" s="69">
        <f t="shared" si="0"/>
        <v>39.5</v>
      </c>
    </row>
    <row r="47" spans="1:16" ht="15.75" thickBot="1" x14ac:dyDescent="0.3">
      <c r="G47" s="67">
        <v>44</v>
      </c>
      <c r="H47" s="68">
        <v>44</v>
      </c>
      <c r="I47" s="69">
        <v>56</v>
      </c>
      <c r="N47" s="67">
        <v>43</v>
      </c>
      <c r="O47" s="75">
        <v>62</v>
      </c>
      <c r="P47" s="69">
        <f t="shared" si="0"/>
        <v>38</v>
      </c>
    </row>
    <row r="48" spans="1:16" ht="15.75" thickBot="1" x14ac:dyDescent="0.3">
      <c r="G48" s="67">
        <v>45</v>
      </c>
      <c r="H48" s="68">
        <v>45</v>
      </c>
      <c r="I48" s="69">
        <v>55</v>
      </c>
      <c r="N48" s="67">
        <v>44</v>
      </c>
      <c r="O48" s="75">
        <v>63.5</v>
      </c>
      <c r="P48" s="69">
        <f t="shared" si="0"/>
        <v>36.5</v>
      </c>
    </row>
    <row r="49" spans="7:16" ht="15.75" thickBot="1" x14ac:dyDescent="0.3">
      <c r="G49" s="67">
        <v>46</v>
      </c>
      <c r="H49" s="68">
        <v>46</v>
      </c>
      <c r="I49" s="69">
        <v>54</v>
      </c>
      <c r="N49" s="67">
        <v>45</v>
      </c>
      <c r="O49" s="75">
        <v>65</v>
      </c>
      <c r="P49" s="69">
        <f t="shared" si="0"/>
        <v>35</v>
      </c>
    </row>
    <row r="50" spans="7:16" ht="15.75" thickBot="1" x14ac:dyDescent="0.3">
      <c r="G50" s="67">
        <v>47</v>
      </c>
      <c r="H50" s="68">
        <v>47</v>
      </c>
      <c r="I50" s="69">
        <v>53</v>
      </c>
      <c r="N50" s="67">
        <v>46</v>
      </c>
      <c r="O50" s="75">
        <v>66.5</v>
      </c>
      <c r="P50" s="69">
        <f t="shared" si="0"/>
        <v>33.5</v>
      </c>
    </row>
    <row r="51" spans="7:16" ht="15.75" thickBot="1" x14ac:dyDescent="0.3">
      <c r="G51" s="67">
        <v>48</v>
      </c>
      <c r="H51" s="68">
        <v>48</v>
      </c>
      <c r="I51" s="69">
        <v>52</v>
      </c>
      <c r="N51" s="67">
        <v>47</v>
      </c>
      <c r="O51" s="75">
        <v>68</v>
      </c>
      <c r="P51" s="69">
        <f t="shared" si="0"/>
        <v>32</v>
      </c>
    </row>
    <row r="52" spans="7:16" ht="15.75" thickBot="1" x14ac:dyDescent="0.3">
      <c r="G52" s="67">
        <v>49</v>
      </c>
      <c r="H52" s="68">
        <v>49</v>
      </c>
      <c r="I52" s="69">
        <v>51</v>
      </c>
      <c r="N52" s="67">
        <v>48</v>
      </c>
      <c r="O52" s="75">
        <v>69.5</v>
      </c>
      <c r="P52" s="69">
        <f t="shared" si="0"/>
        <v>30.5</v>
      </c>
    </row>
    <row r="53" spans="7:16" ht="15.75" thickBot="1" x14ac:dyDescent="0.3">
      <c r="G53" s="67">
        <v>50</v>
      </c>
      <c r="H53" s="68">
        <v>50</v>
      </c>
      <c r="I53" s="69">
        <v>50</v>
      </c>
      <c r="N53" s="67">
        <v>49</v>
      </c>
      <c r="O53" s="75">
        <v>71</v>
      </c>
      <c r="P53" s="69">
        <f t="shared" si="0"/>
        <v>29</v>
      </c>
    </row>
    <row r="54" spans="7:16" ht="15.75" thickBot="1" x14ac:dyDescent="0.3">
      <c r="G54" s="67">
        <v>51</v>
      </c>
      <c r="H54" s="68">
        <v>51</v>
      </c>
      <c r="I54" s="69">
        <v>49</v>
      </c>
      <c r="N54" s="67">
        <v>50</v>
      </c>
      <c r="O54" s="75">
        <v>72.5</v>
      </c>
      <c r="P54" s="69">
        <f t="shared" si="0"/>
        <v>27.5</v>
      </c>
    </row>
    <row r="55" spans="7:16" ht="15.75" thickBot="1" x14ac:dyDescent="0.3">
      <c r="G55" s="67">
        <v>52</v>
      </c>
      <c r="H55" s="68">
        <v>52</v>
      </c>
      <c r="I55" s="69">
        <v>48</v>
      </c>
      <c r="N55" s="67">
        <v>51</v>
      </c>
      <c r="O55" s="75">
        <v>74</v>
      </c>
      <c r="P55" s="69">
        <f t="shared" si="0"/>
        <v>26</v>
      </c>
    </row>
    <row r="56" spans="7:16" ht="15.75" thickBot="1" x14ac:dyDescent="0.3">
      <c r="G56" s="67">
        <v>53</v>
      </c>
      <c r="H56" s="68">
        <v>53</v>
      </c>
      <c r="I56" s="69">
        <v>47</v>
      </c>
      <c r="N56" s="67">
        <v>52</v>
      </c>
      <c r="O56" s="75">
        <v>75.5</v>
      </c>
      <c r="P56" s="69">
        <f t="shared" si="0"/>
        <v>24.5</v>
      </c>
    </row>
    <row r="57" spans="7:16" ht="15.75" thickBot="1" x14ac:dyDescent="0.3">
      <c r="G57" s="67">
        <v>54</v>
      </c>
      <c r="H57" s="68">
        <v>54</v>
      </c>
      <c r="I57" s="69">
        <v>46</v>
      </c>
      <c r="N57" s="67">
        <v>53</v>
      </c>
      <c r="O57" s="75">
        <v>77</v>
      </c>
      <c r="P57" s="69">
        <f t="shared" si="0"/>
        <v>23</v>
      </c>
    </row>
    <row r="58" spans="7:16" ht="15.75" thickBot="1" x14ac:dyDescent="0.3">
      <c r="G58" s="67">
        <v>55</v>
      </c>
      <c r="H58" s="68">
        <v>55</v>
      </c>
      <c r="I58" s="69">
        <v>45</v>
      </c>
      <c r="N58" s="67">
        <v>54</v>
      </c>
      <c r="O58" s="75">
        <v>78.5</v>
      </c>
      <c r="P58" s="69">
        <f t="shared" si="0"/>
        <v>21.5</v>
      </c>
    </row>
    <row r="59" spans="7:16" ht="15.75" thickBot="1" x14ac:dyDescent="0.3">
      <c r="G59" s="67">
        <v>56</v>
      </c>
      <c r="H59" s="68">
        <v>56</v>
      </c>
      <c r="I59" s="69">
        <v>44</v>
      </c>
      <c r="N59" s="67">
        <v>55</v>
      </c>
      <c r="O59" s="75">
        <v>80</v>
      </c>
      <c r="P59" s="69">
        <f t="shared" si="0"/>
        <v>20</v>
      </c>
    </row>
    <row r="60" spans="7:16" ht="15.75" thickBot="1" x14ac:dyDescent="0.3">
      <c r="G60" s="67">
        <v>57</v>
      </c>
      <c r="H60" s="68">
        <v>57</v>
      </c>
      <c r="I60" s="69">
        <v>43</v>
      </c>
      <c r="N60" s="67">
        <v>56</v>
      </c>
      <c r="O60" s="75">
        <v>81.5</v>
      </c>
      <c r="P60" s="69">
        <f t="shared" si="0"/>
        <v>18.5</v>
      </c>
    </row>
    <row r="61" spans="7:16" ht="15.75" thickBot="1" x14ac:dyDescent="0.3">
      <c r="G61" s="67">
        <v>58</v>
      </c>
      <c r="H61" s="68">
        <v>58</v>
      </c>
      <c r="I61" s="69">
        <v>42</v>
      </c>
      <c r="N61" s="67">
        <v>57</v>
      </c>
      <c r="O61" s="75">
        <v>83</v>
      </c>
      <c r="P61" s="69">
        <f t="shared" si="0"/>
        <v>17</v>
      </c>
    </row>
    <row r="62" spans="7:16" ht="15.75" thickBot="1" x14ac:dyDescent="0.3">
      <c r="G62" s="67">
        <v>59</v>
      </c>
      <c r="H62" s="68">
        <v>59</v>
      </c>
      <c r="I62" s="69">
        <v>41</v>
      </c>
      <c r="N62" s="67">
        <v>58</v>
      </c>
      <c r="O62" s="75">
        <v>84.5</v>
      </c>
      <c r="P62" s="69">
        <f t="shared" si="0"/>
        <v>15.5</v>
      </c>
    </row>
    <row r="63" spans="7:16" ht="15.75" thickBot="1" x14ac:dyDescent="0.3">
      <c r="G63" s="67">
        <v>60</v>
      </c>
      <c r="H63" s="68">
        <v>60</v>
      </c>
      <c r="I63" s="69">
        <v>40</v>
      </c>
      <c r="N63" s="67">
        <v>59</v>
      </c>
      <c r="O63" s="75">
        <v>85</v>
      </c>
      <c r="P63" s="83">
        <f t="shared" si="0"/>
        <v>14</v>
      </c>
    </row>
    <row r="64" spans="7:16" ht="15.75" thickBot="1" x14ac:dyDescent="0.3">
      <c r="G64" s="67">
        <v>61</v>
      </c>
      <c r="H64" s="68">
        <v>61</v>
      </c>
      <c r="I64" s="69">
        <v>39</v>
      </c>
      <c r="N64" s="67">
        <v>60</v>
      </c>
    </row>
    <row r="65" spans="7:15" ht="15.75" thickBot="1" x14ac:dyDescent="0.3">
      <c r="G65" s="67">
        <v>62</v>
      </c>
      <c r="H65" s="68">
        <v>62</v>
      </c>
      <c r="I65" s="69">
        <v>38</v>
      </c>
      <c r="N65" s="67">
        <v>61</v>
      </c>
      <c r="O65" s="91"/>
    </row>
    <row r="66" spans="7:15" ht="15.75" thickBot="1" x14ac:dyDescent="0.3">
      <c r="G66" s="67">
        <v>63</v>
      </c>
      <c r="H66" s="68">
        <v>63</v>
      </c>
      <c r="I66" s="69">
        <v>37</v>
      </c>
      <c r="N66" s="67">
        <v>62</v>
      </c>
      <c r="O66" s="91"/>
    </row>
    <row r="67" spans="7:15" ht="15.75" thickBot="1" x14ac:dyDescent="0.3">
      <c r="G67" s="67">
        <v>64</v>
      </c>
      <c r="H67" s="68">
        <v>64</v>
      </c>
      <c r="I67" s="69">
        <v>36</v>
      </c>
      <c r="N67" s="67">
        <v>63</v>
      </c>
      <c r="O67" s="91"/>
    </row>
    <row r="68" spans="7:15" ht="15.75" thickBot="1" x14ac:dyDescent="0.3">
      <c r="G68" s="67">
        <v>65</v>
      </c>
      <c r="H68" s="68">
        <v>65</v>
      </c>
      <c r="I68" s="69">
        <v>35</v>
      </c>
      <c r="N68" s="67">
        <v>64</v>
      </c>
      <c r="O68" s="91"/>
    </row>
    <row r="69" spans="7:15" ht="15.75" thickBot="1" x14ac:dyDescent="0.3">
      <c r="G69" s="67">
        <v>66</v>
      </c>
      <c r="H69" s="68">
        <v>66</v>
      </c>
      <c r="I69" s="69">
        <v>34</v>
      </c>
      <c r="N69" s="67">
        <v>65</v>
      </c>
      <c r="O69" s="91"/>
    </row>
    <row r="70" spans="7:15" ht="15.75" thickBot="1" x14ac:dyDescent="0.3">
      <c r="G70" s="67">
        <v>67</v>
      </c>
      <c r="H70" s="68">
        <v>67</v>
      </c>
      <c r="I70" s="69">
        <v>33</v>
      </c>
      <c r="N70" s="67">
        <v>66</v>
      </c>
      <c r="O70" s="91"/>
    </row>
    <row r="71" spans="7:15" ht="15.75" thickBot="1" x14ac:dyDescent="0.3">
      <c r="G71" s="67">
        <v>68</v>
      </c>
      <c r="H71" s="68">
        <v>68</v>
      </c>
      <c r="I71" s="69">
        <v>32</v>
      </c>
      <c r="N71" s="67">
        <v>67</v>
      </c>
      <c r="O71" s="91"/>
    </row>
    <row r="72" spans="7:15" ht="15.75" thickBot="1" x14ac:dyDescent="0.3">
      <c r="G72" s="67">
        <v>69</v>
      </c>
      <c r="H72" s="68">
        <v>69</v>
      </c>
      <c r="I72" s="69">
        <v>31</v>
      </c>
      <c r="N72" s="67">
        <v>68</v>
      </c>
      <c r="O72" s="91"/>
    </row>
    <row r="73" spans="7:15" ht="15.75" thickBot="1" x14ac:dyDescent="0.3">
      <c r="G73" s="67">
        <v>70</v>
      </c>
      <c r="H73" s="68">
        <v>70</v>
      </c>
      <c r="I73" s="83">
        <v>30</v>
      </c>
      <c r="N73" s="67">
        <v>69</v>
      </c>
      <c r="O73" s="91"/>
    </row>
    <row r="74" spans="7:15" ht="15.75" thickBot="1" x14ac:dyDescent="0.3">
      <c r="G74" s="58"/>
      <c r="H74" s="92"/>
      <c r="I74" s="93"/>
      <c r="N74" s="67">
        <v>70</v>
      </c>
      <c r="O74" s="91"/>
    </row>
    <row r="75" spans="7:15" ht="15.75" thickBot="1" x14ac:dyDescent="0.3">
      <c r="G75" s="58"/>
      <c r="H75" s="92"/>
      <c r="N75" s="67"/>
      <c r="O75" s="91"/>
    </row>
    <row r="76" spans="7:15" x14ac:dyDescent="0.25">
      <c r="G76" s="58"/>
      <c r="H76" s="92"/>
    </row>
    <row r="77" spans="7:15" x14ac:dyDescent="0.25">
      <c r="G77" s="58"/>
      <c r="H77" s="92"/>
    </row>
    <row r="78" spans="7:15" x14ac:dyDescent="0.25">
      <c r="G78" s="58"/>
      <c r="H78" s="92"/>
    </row>
    <row r="79" spans="7:15" x14ac:dyDescent="0.25">
      <c r="G79" s="58"/>
      <c r="H79" s="92"/>
    </row>
    <row r="80" spans="7:15" x14ac:dyDescent="0.25">
      <c r="G80" s="58"/>
      <c r="H80" s="92"/>
    </row>
    <row r="81" spans="7:8" x14ac:dyDescent="0.25">
      <c r="G81" s="58"/>
      <c r="H81" s="92"/>
    </row>
    <row r="82" spans="7:8" x14ac:dyDescent="0.25">
      <c r="G82" s="58"/>
      <c r="H82" s="92"/>
    </row>
    <row r="83" spans="7:8" x14ac:dyDescent="0.25">
      <c r="G83" s="58"/>
      <c r="H83" s="92"/>
    </row>
    <row r="84" spans="7:8" x14ac:dyDescent="0.25">
      <c r="G84" s="58"/>
      <c r="H84" s="92"/>
    </row>
    <row r="85" spans="7:8" x14ac:dyDescent="0.25">
      <c r="G85" s="58"/>
      <c r="H85" s="92"/>
    </row>
  </sheetData>
  <mergeCells count="1">
    <mergeCell ref="G2:H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I84"/>
  <sheetViews>
    <sheetView tabSelected="1" topLeftCell="A4" zoomScale="130" zoomScaleNormal="130" workbookViewId="0">
      <selection activeCell="C19" sqref="C19"/>
    </sheetView>
  </sheetViews>
  <sheetFormatPr defaultRowHeight="15" x14ac:dyDescent="0.25"/>
  <cols>
    <col min="1" max="1" width="21.7109375" bestFit="1" customWidth="1"/>
    <col min="2" max="2" width="17" customWidth="1"/>
    <col min="3" max="3" width="19.140625" style="15" customWidth="1"/>
    <col min="4" max="4" width="15.5703125" style="15" bestFit="1" customWidth="1"/>
    <col min="5" max="5" width="27.140625" customWidth="1"/>
    <col min="6" max="6" width="24" customWidth="1"/>
    <col min="7" max="7" width="8.85546875" customWidth="1"/>
  </cols>
  <sheetData>
    <row r="1" spans="1:9" x14ac:dyDescent="0.25">
      <c r="A1" s="10"/>
      <c r="B1" s="11"/>
      <c r="C1" s="12"/>
      <c r="D1" s="13"/>
    </row>
    <row r="2" spans="1:9" x14ac:dyDescent="0.25">
      <c r="A2" s="14"/>
      <c r="C2" s="101" t="s">
        <v>72</v>
      </c>
      <c r="D2" s="16"/>
      <c r="G2" t="s">
        <v>70</v>
      </c>
      <c r="I2" s="6"/>
    </row>
    <row r="3" spans="1:9" ht="18.75" x14ac:dyDescent="0.3">
      <c r="A3" s="14" t="s">
        <v>12</v>
      </c>
      <c r="B3" s="17"/>
      <c r="C3" s="18">
        <f>C4+C5</f>
        <v>14800</v>
      </c>
      <c r="D3" s="19" t="s">
        <v>67</v>
      </c>
      <c r="F3" s="95" t="s">
        <v>66</v>
      </c>
      <c r="G3" s="96" t="s">
        <v>73</v>
      </c>
      <c r="H3" s="96">
        <v>225</v>
      </c>
      <c r="I3" s="97"/>
    </row>
    <row r="4" spans="1:9" ht="30" x14ac:dyDescent="0.25">
      <c r="A4" s="20" t="s">
        <v>13</v>
      </c>
      <c r="B4" s="17"/>
      <c r="C4" s="18">
        <v>2800</v>
      </c>
      <c r="D4" s="21"/>
      <c r="G4" t="s">
        <v>74</v>
      </c>
      <c r="H4">
        <f>H3*1.2</f>
        <v>270</v>
      </c>
      <c r="I4" s="97"/>
    </row>
    <row r="5" spans="1:9" x14ac:dyDescent="0.25">
      <c r="A5" s="14" t="s">
        <v>14</v>
      </c>
      <c r="B5" s="17"/>
      <c r="C5" s="18">
        <v>12000</v>
      </c>
      <c r="D5" s="21"/>
      <c r="I5" s="97"/>
    </row>
    <row r="6" spans="1:9" x14ac:dyDescent="0.25">
      <c r="A6" s="14" t="s">
        <v>15</v>
      </c>
      <c r="B6" s="17"/>
      <c r="C6" s="18">
        <f>C4</f>
        <v>2800</v>
      </c>
      <c r="D6" s="21"/>
      <c r="G6" s="115"/>
      <c r="H6" s="115"/>
      <c r="I6" s="97"/>
    </row>
    <row r="7" spans="1:9" x14ac:dyDescent="0.25">
      <c r="A7" s="14" t="s">
        <v>16</v>
      </c>
      <c r="B7" s="22"/>
      <c r="C7" s="23">
        <f>E9-E8</f>
        <v>17</v>
      </c>
      <c r="D7" s="23"/>
    </row>
    <row r="8" spans="1:9" x14ac:dyDescent="0.25">
      <c r="A8" s="14" t="s">
        <v>17</v>
      </c>
      <c r="B8" s="22"/>
      <c r="C8" s="23">
        <f>C9-C7</f>
        <v>43</v>
      </c>
      <c r="D8" s="23" t="s">
        <v>81</v>
      </c>
      <c r="E8" s="111">
        <v>2007</v>
      </c>
    </row>
    <row r="9" spans="1:9" x14ac:dyDescent="0.25">
      <c r="A9" s="14" t="s">
        <v>18</v>
      </c>
      <c r="B9" s="22"/>
      <c r="C9" s="23">
        <v>60</v>
      </c>
      <c r="D9" s="23"/>
      <c r="E9" s="110">
        <v>2024</v>
      </c>
    </row>
    <row r="10" spans="1:9" ht="30" x14ac:dyDescent="0.25">
      <c r="A10" s="20" t="s">
        <v>19</v>
      </c>
      <c r="B10" s="22"/>
      <c r="C10" s="23">
        <f>90*C7/C9</f>
        <v>25.5</v>
      </c>
      <c r="D10" s="23"/>
      <c r="F10" s="94"/>
      <c r="G10" s="94"/>
    </row>
    <row r="11" spans="1:9" x14ac:dyDescent="0.25">
      <c r="A11" s="14"/>
      <c r="B11" s="24"/>
      <c r="C11" s="25">
        <f>C10%</f>
        <v>0.255</v>
      </c>
      <c r="D11" s="25"/>
    </row>
    <row r="12" spans="1:9" x14ac:dyDescent="0.25">
      <c r="A12" s="14" t="s">
        <v>20</v>
      </c>
      <c r="B12" s="17"/>
      <c r="C12" s="18">
        <f>C6*C11</f>
        <v>714</v>
      </c>
      <c r="D12" s="21"/>
    </row>
    <row r="13" spans="1:9" x14ac:dyDescent="0.25">
      <c r="A13" s="14" t="s">
        <v>21</v>
      </c>
      <c r="B13" s="17"/>
      <c r="C13" s="18">
        <f>C6-C12</f>
        <v>2086</v>
      </c>
      <c r="D13" s="21"/>
    </row>
    <row r="14" spans="1:9" x14ac:dyDescent="0.25">
      <c r="A14" s="14" t="s">
        <v>14</v>
      </c>
      <c r="B14" s="17"/>
      <c r="C14" s="18">
        <f>C5</f>
        <v>12000</v>
      </c>
      <c r="D14" s="21"/>
      <c r="F14" s="94"/>
      <c r="G14" s="94"/>
      <c r="H14" s="94"/>
    </row>
    <row r="15" spans="1:9" x14ac:dyDescent="0.25">
      <c r="B15" s="17"/>
      <c r="C15" s="18"/>
      <c r="D15" s="21"/>
      <c r="H15" s="94"/>
    </row>
    <row r="16" spans="1:9" x14ac:dyDescent="0.25">
      <c r="A16" s="105" t="s">
        <v>22</v>
      </c>
      <c r="B16" s="106"/>
      <c r="C16" s="107">
        <f>C14+C13</f>
        <v>14086</v>
      </c>
      <c r="D16" s="19"/>
      <c r="E16" s="44"/>
      <c r="H16" s="94"/>
    </row>
    <row r="17" spans="1:8" x14ac:dyDescent="0.25">
      <c r="A17" s="7" t="s">
        <v>84</v>
      </c>
      <c r="B17" s="108"/>
      <c r="C17" s="109">
        <v>0</v>
      </c>
      <c r="D17" s="23"/>
      <c r="H17" s="94"/>
    </row>
    <row r="18" spans="1:8" ht="16.5" x14ac:dyDescent="0.3">
      <c r="A18" s="26" t="s">
        <v>64</v>
      </c>
      <c r="B18" s="7"/>
      <c r="C18" s="56">
        <v>225</v>
      </c>
      <c r="D18" s="56"/>
      <c r="E18" s="57">
        <f>C18*1.2</f>
        <v>270</v>
      </c>
    </row>
    <row r="19" spans="1:8" x14ac:dyDescent="0.25">
      <c r="A19" s="14"/>
      <c r="B19" s="6"/>
      <c r="C19" s="27">
        <f>C18*C16</f>
        <v>3169350</v>
      </c>
      <c r="D19" t="s">
        <v>46</v>
      </c>
      <c r="E19" s="27"/>
      <c r="H19" s="94"/>
    </row>
    <row r="20" spans="1:8" x14ac:dyDescent="0.25">
      <c r="A20" s="14"/>
      <c r="B20" s="44"/>
      <c r="C20" s="28">
        <f>C19*85%</f>
        <v>2693947.5</v>
      </c>
      <c r="D20" t="s">
        <v>23</v>
      </c>
      <c r="E20" s="28"/>
      <c r="H20" s="94"/>
    </row>
    <row r="21" spans="1:8" x14ac:dyDescent="0.25">
      <c r="A21" s="14"/>
      <c r="C21" s="28">
        <f>C19*70%</f>
        <v>2218545</v>
      </c>
      <c r="D21" t="s">
        <v>24</v>
      </c>
      <c r="E21" s="28"/>
    </row>
    <row r="22" spans="1:8" x14ac:dyDescent="0.25">
      <c r="A22" s="14"/>
    </row>
    <row r="23" spans="1:8" x14ac:dyDescent="0.25">
      <c r="A23" s="29" t="s">
        <v>25</v>
      </c>
      <c r="B23" s="30"/>
      <c r="C23" s="31">
        <f>E18*C4</f>
        <v>756000</v>
      </c>
      <c r="D23" s="31">
        <f>D4*D18</f>
        <v>0</v>
      </c>
    </row>
    <row r="24" spans="1:8" x14ac:dyDescent="0.25">
      <c r="A24" s="14" t="s">
        <v>26</v>
      </c>
      <c r="C24" s="117">
        <f>270*14784</f>
        <v>3991680</v>
      </c>
    </row>
    <row r="25" spans="1:8" x14ac:dyDescent="0.25">
      <c r="A25" s="32" t="s">
        <v>27</v>
      </c>
      <c r="B25" s="15"/>
      <c r="C25" s="28">
        <f>C19*0.025/12</f>
        <v>6602.8125</v>
      </c>
      <c r="D25" s="28"/>
    </row>
    <row r="26" spans="1:8" x14ac:dyDescent="0.25">
      <c r="C26" s="28"/>
      <c r="D26" s="28"/>
      <c r="F26" s="96" t="s">
        <v>75</v>
      </c>
    </row>
    <row r="27" spans="1:8" x14ac:dyDescent="0.25">
      <c r="C27" s="28"/>
      <c r="D27" s="28"/>
    </row>
    <row r="28" spans="1:8" x14ac:dyDescent="0.25">
      <c r="C28"/>
      <c r="D28" s="94"/>
    </row>
    <row r="29" spans="1:8" x14ac:dyDescent="0.25">
      <c r="C29"/>
      <c r="D29"/>
    </row>
    <row r="30" spans="1:8" ht="18.75" x14ac:dyDescent="0.3">
      <c r="C30"/>
      <c r="D30"/>
      <c r="E30" s="116" t="s">
        <v>83</v>
      </c>
      <c r="F30" s="116"/>
    </row>
    <row r="31" spans="1:8" ht="18.75" x14ac:dyDescent="0.3">
      <c r="C31"/>
      <c r="D31"/>
      <c r="E31" s="116" t="s">
        <v>82</v>
      </c>
      <c r="F31" s="116"/>
    </row>
    <row r="32" spans="1:8" ht="18.75" x14ac:dyDescent="0.3">
      <c r="C32"/>
      <c r="D32"/>
      <c r="E32" s="104" t="s">
        <v>46</v>
      </c>
      <c r="F32" s="104">
        <f>C19</f>
        <v>3169350</v>
      </c>
    </row>
    <row r="33" spans="1:6" ht="18.75" x14ac:dyDescent="0.3">
      <c r="C33"/>
      <c r="D33"/>
      <c r="E33" s="104" t="s">
        <v>23</v>
      </c>
      <c r="F33" s="104">
        <f>F32*85%</f>
        <v>2693947.5</v>
      </c>
    </row>
    <row r="34" spans="1:6" ht="18.75" x14ac:dyDescent="0.3">
      <c r="C34"/>
      <c r="D34"/>
      <c r="E34" s="104" t="s">
        <v>24</v>
      </c>
      <c r="F34" s="104">
        <f>F32*70%</f>
        <v>2218545</v>
      </c>
    </row>
    <row r="35" spans="1:6" x14ac:dyDescent="0.25">
      <c r="C35"/>
      <c r="D35"/>
    </row>
    <row r="36" spans="1:6" x14ac:dyDescent="0.25">
      <c r="C36"/>
      <c r="D36"/>
    </row>
    <row r="37" spans="1:6" x14ac:dyDescent="0.25">
      <c r="C37"/>
      <c r="D37"/>
    </row>
    <row r="38" spans="1:6" x14ac:dyDescent="0.25">
      <c r="C38"/>
      <c r="D38"/>
    </row>
    <row r="39" spans="1:6" x14ac:dyDescent="0.25">
      <c r="C39"/>
      <c r="D39"/>
    </row>
    <row r="40" spans="1:6" x14ac:dyDescent="0.25">
      <c r="C40"/>
      <c r="D40"/>
    </row>
    <row r="46" spans="1:6" x14ac:dyDescent="0.25">
      <c r="A46" s="33"/>
    </row>
    <row r="59" spans="1:1" ht="15.75" x14ac:dyDescent="0.25">
      <c r="A59" s="34"/>
    </row>
    <row r="60" spans="1:1" ht="15.75" x14ac:dyDescent="0.25">
      <c r="A60" s="34"/>
    </row>
    <row r="61" spans="1:1" ht="15.75" x14ac:dyDescent="0.25">
      <c r="A61" s="34"/>
    </row>
    <row r="62" spans="1:1" ht="15.75" x14ac:dyDescent="0.25">
      <c r="A62" s="34"/>
    </row>
    <row r="63" spans="1:1" ht="15.75" x14ac:dyDescent="0.25">
      <c r="A63" s="34"/>
    </row>
    <row r="64" spans="1:1" ht="15.75" x14ac:dyDescent="0.25">
      <c r="A64" s="34"/>
    </row>
    <row r="65" spans="1:1" ht="15.75" x14ac:dyDescent="0.25">
      <c r="A65" s="34"/>
    </row>
    <row r="84" spans="3:3" x14ac:dyDescent="0.25">
      <c r="C84" s="15">
        <f>C83*C82</f>
        <v>0</v>
      </c>
    </row>
  </sheetData>
  <mergeCells count="3">
    <mergeCell ref="G6:H6"/>
    <mergeCell ref="E30:F30"/>
    <mergeCell ref="E31:F31"/>
  </mergeCells>
  <pageMargins left="0.7" right="0.7" top="0.75" bottom="0.75" header="0.3" footer="0.3"/>
  <pageSetup orientation="portrait" horizontalDpi="1200" verticalDpi="1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M55"/>
  <sheetViews>
    <sheetView zoomScaleNormal="100" workbookViewId="0">
      <selection activeCell="B5" sqref="B5"/>
    </sheetView>
  </sheetViews>
  <sheetFormatPr defaultRowHeight="15" x14ac:dyDescent="0.25"/>
  <cols>
    <col min="1" max="1" width="4.28515625" customWidth="1"/>
    <col min="2" max="2" width="11.140625" bestFit="1" customWidth="1"/>
    <col min="3" max="3" width="12.5703125" customWidth="1"/>
    <col min="4" max="4" width="17.42578125" customWidth="1"/>
    <col min="5" max="5" width="18.7109375" customWidth="1"/>
    <col min="6" max="6" width="14" customWidth="1"/>
    <col min="7" max="7" width="22.28515625" customWidth="1"/>
    <col min="8" max="8" width="12" customWidth="1"/>
    <col min="9" max="9" width="17" customWidth="1"/>
    <col min="10" max="10" width="9.85546875" customWidth="1"/>
    <col min="11" max="13" width="0" hidden="1" customWidth="1"/>
    <col min="14" max="14" width="14.7109375" customWidth="1"/>
    <col min="15" max="15" width="8.7109375" customWidth="1"/>
    <col min="16" max="20" width="9.5703125" customWidth="1"/>
    <col min="21" max="21" width="12.85546875" customWidth="1"/>
    <col min="22" max="22" width="16.140625" customWidth="1"/>
    <col min="23" max="23" width="13.85546875" customWidth="1"/>
    <col min="24" max="24" width="8.85546875" customWidth="1"/>
    <col min="25" max="25" width="6.28515625" customWidth="1"/>
    <col min="31" max="31" width="10.42578125" bestFit="1" customWidth="1"/>
    <col min="35" max="35" width="10.42578125" bestFit="1" customWidth="1"/>
  </cols>
  <sheetData>
    <row r="1" spans="1:39" s="1" customFormat="1" ht="60" x14ac:dyDescent="0.25">
      <c r="A1" s="3" t="s">
        <v>0</v>
      </c>
      <c r="B1" s="3" t="s">
        <v>6</v>
      </c>
      <c r="C1" s="3" t="s">
        <v>69</v>
      </c>
      <c r="D1" s="3" t="s">
        <v>9</v>
      </c>
      <c r="E1" s="3" t="s">
        <v>1</v>
      </c>
      <c r="F1" s="8" t="s">
        <v>8</v>
      </c>
      <c r="G1" s="3" t="s">
        <v>10</v>
      </c>
      <c r="H1" s="3" t="s">
        <v>11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U1" s="1" t="s">
        <v>6</v>
      </c>
      <c r="V1" s="1" t="s">
        <v>1</v>
      </c>
    </row>
    <row r="2" spans="1:39" x14ac:dyDescent="0.25">
      <c r="A2" s="4">
        <f t="shared" ref="A2:A15" si="0">N2</f>
        <v>0</v>
      </c>
      <c r="B2" s="4">
        <v>225</v>
      </c>
      <c r="C2" s="4">
        <f>B2*1.2</f>
        <v>270</v>
      </c>
      <c r="D2" s="4">
        <f t="shared" ref="D2:D15" si="1">C2*1.2</f>
        <v>324</v>
      </c>
      <c r="E2" s="103">
        <v>3000000</v>
      </c>
      <c r="F2" s="102">
        <f t="shared" ref="F2:F15" si="2">ROUND((E2/B2),0)</f>
        <v>13333</v>
      </c>
      <c r="G2" s="49">
        <f t="shared" ref="G2:G15" si="3">ROUND((E2/C2),0)</f>
        <v>11111</v>
      </c>
      <c r="H2" s="49">
        <f t="shared" ref="H2:H15" si="4">ROUND((E2/D2),0)</f>
        <v>9259</v>
      </c>
      <c r="I2" s="49">
        <f t="shared" ref="I2:I15" si="5">X2</f>
        <v>0</v>
      </c>
      <c r="J2" s="49">
        <f t="shared" ref="J2:J15" si="6">Y2</f>
        <v>0</v>
      </c>
      <c r="K2" s="50"/>
      <c r="L2" s="50"/>
      <c r="M2" s="50"/>
      <c r="N2" s="50"/>
      <c r="U2" s="2">
        <v>225</v>
      </c>
      <c r="V2" s="2">
        <v>2500000</v>
      </c>
      <c r="W2" s="2">
        <f t="shared" ref="W2:W9" si="7">V2/U2</f>
        <v>11111.111111111111</v>
      </c>
      <c r="X2" s="2"/>
      <c r="AE2" s="51"/>
    </row>
    <row r="3" spans="1:39" x14ac:dyDescent="0.25">
      <c r="A3" s="4">
        <f t="shared" si="0"/>
        <v>0</v>
      </c>
      <c r="B3" s="4">
        <v>252</v>
      </c>
      <c r="C3" s="4">
        <f t="shared" ref="C3:C5" si="8">B3*1.1</f>
        <v>277.20000000000005</v>
      </c>
      <c r="D3" s="4">
        <f t="shared" si="1"/>
        <v>332.64000000000004</v>
      </c>
      <c r="E3" s="5">
        <v>3000000</v>
      </c>
      <c r="F3" s="4">
        <f t="shared" si="2"/>
        <v>11905</v>
      </c>
      <c r="G3" s="49">
        <f t="shared" si="3"/>
        <v>10823</v>
      </c>
      <c r="H3" s="49">
        <f t="shared" si="4"/>
        <v>9019</v>
      </c>
      <c r="I3" s="49">
        <f t="shared" si="5"/>
        <v>0</v>
      </c>
      <c r="J3" s="49">
        <f t="shared" si="6"/>
        <v>0</v>
      </c>
      <c r="K3" s="50"/>
      <c r="L3" s="50"/>
      <c r="M3" s="50"/>
      <c r="N3" s="50"/>
      <c r="P3" s="94">
        <f>25.09*10.764</f>
        <v>270.06876</v>
      </c>
      <c r="U3" s="2">
        <v>225</v>
      </c>
      <c r="V3" s="112">
        <v>2750000</v>
      </c>
      <c r="W3" s="112">
        <f t="shared" si="7"/>
        <v>12222.222222222223</v>
      </c>
      <c r="X3" s="112"/>
      <c r="Y3" s="7"/>
      <c r="Z3" s="7"/>
      <c r="AI3" s="51"/>
    </row>
    <row r="4" spans="1:39" x14ac:dyDescent="0.25">
      <c r="A4" s="4">
        <f t="shared" si="0"/>
        <v>0</v>
      </c>
      <c r="B4" s="98">
        <v>270</v>
      </c>
      <c r="C4" s="4">
        <v>270</v>
      </c>
      <c r="D4" s="4">
        <f t="shared" si="1"/>
        <v>324</v>
      </c>
      <c r="E4" s="5">
        <v>4000000</v>
      </c>
      <c r="F4" s="102">
        <f t="shared" si="2"/>
        <v>14815</v>
      </c>
      <c r="G4" s="49">
        <f t="shared" si="3"/>
        <v>14815</v>
      </c>
      <c r="H4" s="49">
        <f t="shared" si="4"/>
        <v>12346</v>
      </c>
      <c r="I4" s="49">
        <f t="shared" si="5"/>
        <v>0</v>
      </c>
      <c r="J4" s="49">
        <f t="shared" si="6"/>
        <v>0</v>
      </c>
      <c r="K4" s="50"/>
      <c r="L4" s="50"/>
      <c r="M4" s="50"/>
      <c r="N4" s="50"/>
      <c r="P4">
        <f>25.09*10.764</f>
        <v>270.06876</v>
      </c>
      <c r="U4" s="2">
        <v>225</v>
      </c>
      <c r="V4" s="112">
        <v>3200000</v>
      </c>
      <c r="W4" s="112">
        <f t="shared" si="7"/>
        <v>14222.222222222223</v>
      </c>
      <c r="X4" s="112"/>
      <c r="Y4" s="7"/>
      <c r="Z4" s="7" t="s">
        <v>76</v>
      </c>
    </row>
    <row r="5" spans="1:39" x14ac:dyDescent="0.25">
      <c r="A5" s="4">
        <f t="shared" si="0"/>
        <v>0</v>
      </c>
      <c r="B5" s="4">
        <v>225</v>
      </c>
      <c r="C5" s="4">
        <f t="shared" si="8"/>
        <v>247.50000000000003</v>
      </c>
      <c r="D5" s="4">
        <f t="shared" si="1"/>
        <v>297</v>
      </c>
      <c r="E5" s="5">
        <v>3500000</v>
      </c>
      <c r="F5" s="4">
        <f t="shared" si="2"/>
        <v>15556</v>
      </c>
      <c r="G5" s="49">
        <f t="shared" si="3"/>
        <v>14141</v>
      </c>
      <c r="H5" s="49">
        <f t="shared" si="4"/>
        <v>11785</v>
      </c>
      <c r="I5" s="49">
        <f t="shared" si="5"/>
        <v>0</v>
      </c>
      <c r="J5" s="49">
        <f t="shared" si="6"/>
        <v>0</v>
      </c>
      <c r="K5" s="50"/>
      <c r="L5" s="50"/>
      <c r="M5" s="50"/>
      <c r="N5" s="50"/>
      <c r="P5">
        <f>25.09*10.764</f>
        <v>270.06876</v>
      </c>
      <c r="U5" s="2">
        <v>225</v>
      </c>
      <c r="V5" s="112">
        <v>3850000</v>
      </c>
      <c r="W5" s="2">
        <f t="shared" si="7"/>
        <v>17111.111111111109</v>
      </c>
      <c r="X5" s="2"/>
    </row>
    <row r="6" spans="1:39" x14ac:dyDescent="0.25">
      <c r="A6" s="4">
        <f t="shared" si="0"/>
        <v>0</v>
      </c>
      <c r="B6" s="4">
        <v>252</v>
      </c>
      <c r="C6" s="4">
        <f t="shared" ref="C6:C15" si="9">B6*1.2</f>
        <v>302.39999999999998</v>
      </c>
      <c r="D6" s="4">
        <f t="shared" si="1"/>
        <v>362.87999999999994</v>
      </c>
      <c r="E6" s="103">
        <v>3200000</v>
      </c>
      <c r="F6" s="102">
        <f t="shared" si="2"/>
        <v>12698</v>
      </c>
      <c r="G6" s="49">
        <f t="shared" si="3"/>
        <v>10582</v>
      </c>
      <c r="H6" s="49">
        <f t="shared" si="4"/>
        <v>8818</v>
      </c>
      <c r="I6" s="49">
        <f t="shared" si="5"/>
        <v>0</v>
      </c>
      <c r="J6" s="49">
        <f t="shared" si="6"/>
        <v>0</v>
      </c>
      <c r="K6" s="50"/>
      <c r="L6" s="50"/>
      <c r="M6" s="50"/>
      <c r="N6" s="50"/>
      <c r="U6" s="2">
        <v>225</v>
      </c>
      <c r="V6" s="2">
        <v>2600000</v>
      </c>
      <c r="W6" s="2">
        <f t="shared" si="7"/>
        <v>11555.555555555555</v>
      </c>
      <c r="X6" s="2"/>
      <c r="Z6" t="s">
        <v>76</v>
      </c>
      <c r="AM6" t="s">
        <v>49</v>
      </c>
    </row>
    <row r="7" spans="1:39" x14ac:dyDescent="0.25">
      <c r="A7" s="4">
        <f t="shared" si="0"/>
        <v>0</v>
      </c>
      <c r="B7" s="4">
        <v>225</v>
      </c>
      <c r="C7" s="4">
        <f t="shared" si="9"/>
        <v>270</v>
      </c>
      <c r="D7" s="4">
        <f t="shared" si="1"/>
        <v>324</v>
      </c>
      <c r="E7" s="5">
        <v>3000000</v>
      </c>
      <c r="F7" s="4">
        <f t="shared" si="2"/>
        <v>13333</v>
      </c>
      <c r="G7" s="4">
        <f t="shared" si="3"/>
        <v>11111</v>
      </c>
      <c r="H7" s="4">
        <f t="shared" si="4"/>
        <v>9259</v>
      </c>
      <c r="I7" s="4">
        <f t="shared" si="5"/>
        <v>0</v>
      </c>
      <c r="J7" s="4">
        <f t="shared" si="6"/>
        <v>0</v>
      </c>
      <c r="O7">
        <v>0</v>
      </c>
      <c r="P7">
        <f>25.09*10.764</f>
        <v>270.06876</v>
      </c>
      <c r="U7" s="2">
        <v>225</v>
      </c>
      <c r="V7" s="2">
        <v>2350000</v>
      </c>
      <c r="W7" s="2">
        <f t="shared" si="7"/>
        <v>10444.444444444445</v>
      </c>
      <c r="X7" s="2"/>
      <c r="Z7" t="s">
        <v>77</v>
      </c>
    </row>
    <row r="8" spans="1:39" x14ac:dyDescent="0.25">
      <c r="A8" s="4">
        <f t="shared" si="0"/>
        <v>0</v>
      </c>
      <c r="B8" s="4">
        <v>225</v>
      </c>
      <c r="C8" s="4">
        <f t="shared" si="9"/>
        <v>270</v>
      </c>
      <c r="D8" s="4">
        <f t="shared" si="1"/>
        <v>324</v>
      </c>
      <c r="E8" s="103">
        <v>3300000</v>
      </c>
      <c r="F8" s="102">
        <f t="shared" si="2"/>
        <v>14667</v>
      </c>
      <c r="G8" s="4">
        <f t="shared" si="3"/>
        <v>12222</v>
      </c>
      <c r="H8" s="4">
        <f t="shared" si="4"/>
        <v>10185</v>
      </c>
      <c r="I8" s="4">
        <f t="shared" si="5"/>
        <v>0</v>
      </c>
      <c r="J8" s="4">
        <f t="shared" si="6"/>
        <v>0</v>
      </c>
      <c r="O8">
        <v>0</v>
      </c>
      <c r="P8">
        <f>25.09*10.764</f>
        <v>270.06876</v>
      </c>
      <c r="U8" s="2">
        <v>225</v>
      </c>
      <c r="V8" s="2">
        <v>2000000</v>
      </c>
      <c r="W8" s="2">
        <f t="shared" si="7"/>
        <v>8888.8888888888887</v>
      </c>
      <c r="X8" s="2"/>
      <c r="Z8" t="s">
        <v>78</v>
      </c>
    </row>
    <row r="9" spans="1:39" x14ac:dyDescent="0.25">
      <c r="A9" s="4">
        <f t="shared" si="0"/>
        <v>0</v>
      </c>
      <c r="B9" s="4"/>
      <c r="C9" s="4">
        <f t="shared" si="9"/>
        <v>0</v>
      </c>
      <c r="D9" s="4">
        <f t="shared" si="1"/>
        <v>0</v>
      </c>
      <c r="E9" s="5"/>
      <c r="F9" s="4" t="e">
        <f t="shared" si="2"/>
        <v>#DIV/0!</v>
      </c>
      <c r="G9" s="4" t="e">
        <f t="shared" si="3"/>
        <v>#DIV/0!</v>
      </c>
      <c r="H9" s="4" t="e">
        <f t="shared" si="4"/>
        <v>#DIV/0!</v>
      </c>
      <c r="I9" s="4">
        <f t="shared" si="5"/>
        <v>0</v>
      </c>
      <c r="J9" s="4">
        <f t="shared" si="6"/>
        <v>0</v>
      </c>
      <c r="O9">
        <v>0</v>
      </c>
      <c r="U9" s="2">
        <v>225</v>
      </c>
      <c r="V9" s="2">
        <v>2750000</v>
      </c>
      <c r="W9" s="2">
        <f t="shared" si="7"/>
        <v>12222.222222222223</v>
      </c>
      <c r="X9" s="2"/>
      <c r="Z9" t="s">
        <v>79</v>
      </c>
    </row>
    <row r="10" spans="1:39" x14ac:dyDescent="0.25">
      <c r="A10" s="4">
        <f t="shared" si="0"/>
        <v>0</v>
      </c>
      <c r="B10" s="4">
        <f t="shared" ref="B10:B15" si="10">U10</f>
        <v>0</v>
      </c>
      <c r="C10" s="4">
        <f t="shared" si="9"/>
        <v>0</v>
      </c>
      <c r="D10" s="4">
        <f t="shared" si="1"/>
        <v>0</v>
      </c>
      <c r="E10" s="5">
        <f t="shared" ref="E10:E15" si="11">V10</f>
        <v>0</v>
      </c>
      <c r="F10" s="4" t="e">
        <f t="shared" si="2"/>
        <v>#DIV/0!</v>
      </c>
      <c r="G10" s="4" t="e">
        <f t="shared" si="3"/>
        <v>#DIV/0!</v>
      </c>
      <c r="H10" s="4" t="e">
        <f t="shared" si="4"/>
        <v>#DIV/0!</v>
      </c>
      <c r="I10" s="4">
        <f t="shared" si="5"/>
        <v>0</v>
      </c>
      <c r="J10" s="4">
        <f t="shared" si="6"/>
        <v>0</v>
      </c>
      <c r="O10">
        <v>0</v>
      </c>
      <c r="V10" s="2"/>
      <c r="W10" s="2"/>
    </row>
    <row r="11" spans="1:39" ht="16.5" x14ac:dyDescent="0.3">
      <c r="A11" s="4">
        <f t="shared" si="0"/>
        <v>0</v>
      </c>
      <c r="B11" s="4">
        <f t="shared" si="10"/>
        <v>0</v>
      </c>
      <c r="C11" s="4">
        <f t="shared" si="9"/>
        <v>0</v>
      </c>
      <c r="D11" s="4">
        <f t="shared" si="1"/>
        <v>0</v>
      </c>
      <c r="E11" s="5">
        <f t="shared" si="11"/>
        <v>0</v>
      </c>
      <c r="F11" s="4" t="e">
        <f t="shared" si="2"/>
        <v>#DIV/0!</v>
      </c>
      <c r="G11" s="4" t="e">
        <f t="shared" si="3"/>
        <v>#DIV/0!</v>
      </c>
      <c r="H11" s="4" t="e">
        <f t="shared" si="4"/>
        <v>#DIV/0!</v>
      </c>
      <c r="I11" s="4">
        <f t="shared" si="5"/>
        <v>0</v>
      </c>
      <c r="J11" s="4">
        <f t="shared" si="6"/>
        <v>0</v>
      </c>
      <c r="O11">
        <v>0</v>
      </c>
      <c r="V11" s="2"/>
      <c r="W11" s="2"/>
      <c r="Z11" s="55"/>
      <c r="AA11" s="35"/>
      <c r="AB11" s="35"/>
      <c r="AC11" s="35"/>
      <c r="AD11" s="35"/>
      <c r="AE11" s="35"/>
      <c r="AF11" s="35"/>
      <c r="AG11" s="35"/>
    </row>
    <row r="12" spans="1:39" ht="18.75" x14ac:dyDescent="0.25">
      <c r="A12" s="4">
        <f t="shared" si="0"/>
        <v>0</v>
      </c>
      <c r="B12" s="4">
        <f t="shared" si="10"/>
        <v>0</v>
      </c>
      <c r="C12" s="4">
        <f t="shared" si="9"/>
        <v>0</v>
      </c>
      <c r="D12" s="4">
        <f t="shared" si="1"/>
        <v>0</v>
      </c>
      <c r="E12" s="5">
        <f t="shared" si="11"/>
        <v>0</v>
      </c>
      <c r="F12" s="4" t="e">
        <f t="shared" si="2"/>
        <v>#DIV/0!</v>
      </c>
      <c r="G12" s="4" t="e">
        <f t="shared" si="3"/>
        <v>#DIV/0!</v>
      </c>
      <c r="H12" s="4" t="e">
        <f t="shared" si="4"/>
        <v>#DIV/0!</v>
      </c>
      <c r="I12" s="4">
        <f t="shared" si="5"/>
        <v>0</v>
      </c>
      <c r="J12" s="4">
        <f t="shared" si="6"/>
        <v>0</v>
      </c>
      <c r="V12" s="2"/>
      <c r="W12" s="2"/>
      <c r="Z12" s="54"/>
    </row>
    <row r="13" spans="1:39" x14ac:dyDescent="0.25">
      <c r="A13" s="4">
        <f t="shared" si="0"/>
        <v>0</v>
      </c>
      <c r="B13" s="4">
        <f t="shared" si="10"/>
        <v>0</v>
      </c>
      <c r="C13" s="4">
        <f t="shared" si="9"/>
        <v>0</v>
      </c>
      <c r="D13" s="4">
        <f t="shared" si="1"/>
        <v>0</v>
      </c>
      <c r="E13" s="5">
        <f t="shared" si="11"/>
        <v>0</v>
      </c>
      <c r="F13" s="4" t="e">
        <f t="shared" si="2"/>
        <v>#DIV/0!</v>
      </c>
      <c r="G13" s="4" t="e">
        <f t="shared" si="3"/>
        <v>#DIV/0!</v>
      </c>
      <c r="H13" s="4" t="e">
        <f t="shared" si="4"/>
        <v>#DIV/0!</v>
      </c>
      <c r="I13" s="4">
        <f t="shared" si="5"/>
        <v>0</v>
      </c>
      <c r="J13" s="4">
        <f t="shared" si="6"/>
        <v>0</v>
      </c>
      <c r="V13" s="2"/>
      <c r="W13" s="2"/>
    </row>
    <row r="14" spans="1:39" x14ac:dyDescent="0.25">
      <c r="A14" s="4">
        <f t="shared" si="0"/>
        <v>0</v>
      </c>
      <c r="B14" s="4">
        <f t="shared" si="10"/>
        <v>0</v>
      </c>
      <c r="C14" s="4">
        <f t="shared" si="9"/>
        <v>0</v>
      </c>
      <c r="D14" s="4">
        <f t="shared" si="1"/>
        <v>0</v>
      </c>
      <c r="E14" s="5">
        <f t="shared" si="11"/>
        <v>0</v>
      </c>
      <c r="F14" s="4" t="e">
        <f t="shared" si="2"/>
        <v>#DIV/0!</v>
      </c>
      <c r="G14" s="4" t="e">
        <f t="shared" si="3"/>
        <v>#DIV/0!</v>
      </c>
      <c r="H14" s="4" t="e">
        <f t="shared" si="4"/>
        <v>#DIV/0!</v>
      </c>
      <c r="I14" s="4">
        <f t="shared" si="5"/>
        <v>0</v>
      </c>
      <c r="J14" s="4">
        <f t="shared" si="6"/>
        <v>0</v>
      </c>
      <c r="V14" s="2"/>
      <c r="W14" s="2"/>
    </row>
    <row r="15" spans="1:39" x14ac:dyDescent="0.25">
      <c r="A15" s="4">
        <f t="shared" si="0"/>
        <v>0</v>
      </c>
      <c r="B15" s="4">
        <f t="shared" si="10"/>
        <v>0</v>
      </c>
      <c r="C15" s="4">
        <f t="shared" si="9"/>
        <v>0</v>
      </c>
      <c r="D15" s="4">
        <f t="shared" si="1"/>
        <v>0</v>
      </c>
      <c r="E15" s="5">
        <f t="shared" si="11"/>
        <v>0</v>
      </c>
      <c r="F15" s="4" t="e">
        <f t="shared" si="2"/>
        <v>#DIV/0!</v>
      </c>
      <c r="G15" s="4" t="e">
        <f t="shared" si="3"/>
        <v>#DIV/0!</v>
      </c>
      <c r="H15" s="4" t="e">
        <f t="shared" si="4"/>
        <v>#DIV/0!</v>
      </c>
      <c r="I15" s="4">
        <f t="shared" si="5"/>
        <v>0</v>
      </c>
      <c r="J15" s="4">
        <f t="shared" si="6"/>
        <v>0</v>
      </c>
      <c r="V15" s="2"/>
      <c r="W15" s="2"/>
    </row>
    <row r="16" spans="1:39" x14ac:dyDescent="0.25">
      <c r="A16" s="4">
        <f t="shared" ref="A16:A19" si="12">N16</f>
        <v>0</v>
      </c>
      <c r="B16" s="4">
        <f t="shared" ref="B16:B19" si="13">U16</f>
        <v>0</v>
      </c>
      <c r="C16" s="4">
        <f t="shared" ref="C16:C19" si="14">B16*1.2</f>
        <v>0</v>
      </c>
      <c r="D16" s="4">
        <f t="shared" ref="D16:D19" si="15">C16*1.2</f>
        <v>0</v>
      </c>
      <c r="E16" s="5">
        <f t="shared" ref="E16:E19" si="16">V16</f>
        <v>0</v>
      </c>
      <c r="F16" s="4" t="e">
        <f t="shared" ref="F16:F19" si="17">ROUND((E16/B16),0)</f>
        <v>#DIV/0!</v>
      </c>
      <c r="G16" s="4" t="e">
        <f t="shared" ref="G16:G19" si="18">ROUND((E16/C16),0)</f>
        <v>#DIV/0!</v>
      </c>
      <c r="H16" s="4" t="e">
        <f t="shared" ref="H16:H19" si="19">ROUND((E16/D16),0)</f>
        <v>#DIV/0!</v>
      </c>
      <c r="I16" s="4">
        <f t="shared" ref="I16:J19" si="20">X16</f>
        <v>0</v>
      </c>
      <c r="J16" s="4">
        <f t="shared" si="20"/>
        <v>0</v>
      </c>
      <c r="V16" s="2"/>
      <c r="W16" s="2"/>
    </row>
    <row r="17" spans="1:23" x14ac:dyDescent="0.25">
      <c r="A17" s="4">
        <f t="shared" si="12"/>
        <v>0</v>
      </c>
      <c r="B17" s="4">
        <f t="shared" si="13"/>
        <v>0</v>
      </c>
      <c r="C17" s="4">
        <f t="shared" si="14"/>
        <v>0</v>
      </c>
      <c r="D17" s="4">
        <f t="shared" si="15"/>
        <v>0</v>
      </c>
      <c r="E17" s="5">
        <f t="shared" si="16"/>
        <v>0</v>
      </c>
      <c r="F17" s="4" t="e">
        <f t="shared" si="17"/>
        <v>#DIV/0!</v>
      </c>
      <c r="G17" s="4" t="e">
        <f t="shared" si="18"/>
        <v>#DIV/0!</v>
      </c>
      <c r="H17" s="4" t="e">
        <f t="shared" si="19"/>
        <v>#DIV/0!</v>
      </c>
      <c r="I17" s="4">
        <f t="shared" si="20"/>
        <v>0</v>
      </c>
      <c r="J17" s="4">
        <f t="shared" si="20"/>
        <v>0</v>
      </c>
      <c r="V17" s="2"/>
      <c r="W17" s="2"/>
    </row>
    <row r="18" spans="1:23" x14ac:dyDescent="0.25">
      <c r="A18" s="4">
        <f t="shared" si="12"/>
        <v>0</v>
      </c>
      <c r="B18" s="4">
        <f t="shared" si="13"/>
        <v>0</v>
      </c>
      <c r="C18" s="4">
        <f t="shared" si="14"/>
        <v>0</v>
      </c>
      <c r="D18" s="4">
        <f t="shared" si="15"/>
        <v>0</v>
      </c>
      <c r="E18" s="5">
        <f t="shared" si="16"/>
        <v>0</v>
      </c>
      <c r="F18" s="4" t="e">
        <f t="shared" si="17"/>
        <v>#DIV/0!</v>
      </c>
      <c r="G18" s="4" t="e">
        <f t="shared" si="18"/>
        <v>#DIV/0!</v>
      </c>
      <c r="H18" s="4" t="e">
        <f t="shared" si="19"/>
        <v>#DIV/0!</v>
      </c>
      <c r="I18" s="4">
        <f t="shared" si="20"/>
        <v>0</v>
      </c>
      <c r="J18" s="4">
        <f t="shared" si="20"/>
        <v>0</v>
      </c>
      <c r="V18" s="2"/>
      <c r="W18" s="2"/>
    </row>
    <row r="19" spans="1:23" x14ac:dyDescent="0.25">
      <c r="A19" s="4">
        <f t="shared" si="12"/>
        <v>0</v>
      </c>
      <c r="B19" s="4">
        <f t="shared" si="13"/>
        <v>0</v>
      </c>
      <c r="C19" s="4">
        <f t="shared" si="14"/>
        <v>0</v>
      </c>
      <c r="D19" s="4">
        <f t="shared" si="15"/>
        <v>0</v>
      </c>
      <c r="E19" s="5">
        <f t="shared" si="16"/>
        <v>0</v>
      </c>
      <c r="F19" s="4" t="e">
        <f t="shared" si="17"/>
        <v>#DIV/0!</v>
      </c>
      <c r="G19" s="4" t="e">
        <f t="shared" si="18"/>
        <v>#DIV/0!</v>
      </c>
      <c r="H19" s="4" t="e">
        <f t="shared" si="19"/>
        <v>#DIV/0!</v>
      </c>
      <c r="I19" s="4">
        <f t="shared" si="20"/>
        <v>0</v>
      </c>
      <c r="J19" s="4">
        <f t="shared" si="20"/>
        <v>0</v>
      </c>
      <c r="V19" s="2"/>
      <c r="W19" s="2"/>
    </row>
    <row r="20" spans="1:23" s="9" customFormat="1" x14ac:dyDescent="0.25"/>
    <row r="21" spans="1:23" s="9" customFormat="1" ht="16.5" x14ac:dyDescent="0.3">
      <c r="F21" s="52"/>
    </row>
    <row r="22" spans="1:23" s="9" customFormat="1" x14ac:dyDescent="0.25">
      <c r="F22" s="46"/>
    </row>
    <row r="23" spans="1:23" s="9" customFormat="1" ht="16.5" x14ac:dyDescent="0.3">
      <c r="C23" s="99" t="s">
        <v>80</v>
      </c>
      <c r="D23" s="99"/>
      <c r="E23" s="35"/>
      <c r="F23" s="48" t="s">
        <v>44</v>
      </c>
      <c r="G23" s="48"/>
      <c r="I23" s="9">
        <f>G23*9500</f>
        <v>0</v>
      </c>
    </row>
    <row r="24" spans="1:23" s="9" customFormat="1" x14ac:dyDescent="0.25">
      <c r="C24" s="99" t="s">
        <v>1</v>
      </c>
      <c r="D24" s="99">
        <v>3500000</v>
      </c>
      <c r="F24" s="48" t="s">
        <v>47</v>
      </c>
      <c r="G24" s="48"/>
    </row>
    <row r="25" spans="1:23" s="9" customFormat="1" x14ac:dyDescent="0.25">
      <c r="C25" s="99"/>
      <c r="D25" s="99"/>
      <c r="F25" s="47" t="s">
        <v>48</v>
      </c>
      <c r="G25" s="47"/>
    </row>
    <row r="26" spans="1:23" s="9" customFormat="1" x14ac:dyDescent="0.25">
      <c r="C26" s="99"/>
      <c r="D26" s="99"/>
      <c r="F26" s="38"/>
      <c r="G26" s="38"/>
    </row>
    <row r="27" spans="1:23" s="9" customFormat="1" x14ac:dyDescent="0.25">
      <c r="C27" s="99"/>
      <c r="D27" s="99"/>
      <c r="F27" s="38" t="s">
        <v>64</v>
      </c>
      <c r="G27" s="38">
        <v>225</v>
      </c>
      <c r="I27" s="9">
        <f>G33/G27</f>
        <v>14000</v>
      </c>
    </row>
    <row r="28" spans="1:23" s="9" customFormat="1" x14ac:dyDescent="0.25">
      <c r="C28" s="99"/>
      <c r="D28" s="99"/>
      <c r="F28" s="38" t="s">
        <v>50</v>
      </c>
      <c r="G28" s="38">
        <v>0</v>
      </c>
    </row>
    <row r="29" spans="1:23" s="9" customFormat="1" x14ac:dyDescent="0.25">
      <c r="C29" s="99"/>
      <c r="D29" s="99"/>
      <c r="F29" s="38" t="s">
        <v>71</v>
      </c>
      <c r="G29" s="38">
        <v>0</v>
      </c>
    </row>
    <row r="30" spans="1:23" s="9" customFormat="1" x14ac:dyDescent="0.25">
      <c r="C30" s="100"/>
      <c r="D30" s="100"/>
      <c r="F30" s="47" t="s">
        <v>65</v>
      </c>
      <c r="G30" s="47">
        <f>SUM(G27:G29)</f>
        <v>225</v>
      </c>
      <c r="I30" s="9">
        <f>I23/G30</f>
        <v>0</v>
      </c>
      <c r="U30" s="53"/>
    </row>
    <row r="31" spans="1:23" s="9" customFormat="1" x14ac:dyDescent="0.25">
      <c r="C31" s="100"/>
      <c r="D31" s="100"/>
      <c r="F31" s="38" t="s">
        <v>44</v>
      </c>
      <c r="G31" s="38">
        <f>G30</f>
        <v>225</v>
      </c>
      <c r="H31" s="9">
        <f>G30/G31</f>
        <v>1</v>
      </c>
      <c r="I31" s="9" t="s">
        <v>51</v>
      </c>
    </row>
    <row r="32" spans="1:23" s="9" customFormat="1" x14ac:dyDescent="0.25">
      <c r="C32"/>
      <c r="D32"/>
      <c r="F32" s="38" t="s">
        <v>45</v>
      </c>
      <c r="G32" s="38">
        <v>14000</v>
      </c>
    </row>
    <row r="33" spans="3:24" s="9" customFormat="1" x14ac:dyDescent="0.25">
      <c r="C33"/>
      <c r="D33"/>
      <c r="F33" s="47" t="s">
        <v>46</v>
      </c>
      <c r="G33" s="47">
        <f>G30*G32</f>
        <v>3150000</v>
      </c>
      <c r="H33" s="9" t="e">
        <f>G33/D27</f>
        <v>#DIV/0!</v>
      </c>
    </row>
    <row r="34" spans="3:24" s="9" customFormat="1" x14ac:dyDescent="0.25">
      <c r="C34"/>
      <c r="D34"/>
      <c r="F34" s="47" t="s">
        <v>23</v>
      </c>
      <c r="G34" s="47">
        <f>G33*85%</f>
        <v>2677500</v>
      </c>
    </row>
    <row r="35" spans="3:24" s="9" customFormat="1" x14ac:dyDescent="0.25">
      <c r="C35"/>
      <c r="D35"/>
      <c r="F35" s="47" t="s">
        <v>24</v>
      </c>
      <c r="G35" s="47">
        <f>G33*70%</f>
        <v>2205000</v>
      </c>
    </row>
    <row r="37" spans="3:24" x14ac:dyDescent="0.25">
      <c r="P37" s="9"/>
      <c r="Q37" s="9"/>
      <c r="R37" s="9"/>
      <c r="S37" s="9"/>
      <c r="T37" s="9"/>
      <c r="U37" s="9"/>
      <c r="V37" s="9"/>
      <c r="W37" s="9"/>
      <c r="X37" s="9"/>
    </row>
    <row r="38" spans="3:24" x14ac:dyDescent="0.25">
      <c r="P38" s="9"/>
      <c r="Q38" s="9"/>
      <c r="R38" s="9"/>
      <c r="S38" s="9"/>
      <c r="T38" s="9"/>
      <c r="U38" s="9"/>
      <c r="V38" s="9"/>
      <c r="W38" s="9"/>
      <c r="X38" s="9"/>
    </row>
    <row r="39" spans="3:24" x14ac:dyDescent="0.25">
      <c r="P39" s="9"/>
      <c r="Q39" s="9"/>
      <c r="R39" s="9"/>
      <c r="S39" s="9"/>
      <c r="T39" s="9"/>
      <c r="U39" s="9"/>
      <c r="V39" s="9"/>
      <c r="W39" s="9"/>
      <c r="X39" s="9"/>
    </row>
    <row r="40" spans="3:24" x14ac:dyDescent="0.25">
      <c r="P40" s="9"/>
      <c r="Q40" s="9"/>
      <c r="R40" s="9"/>
      <c r="S40" s="9"/>
      <c r="T40" s="9"/>
      <c r="U40" s="9"/>
      <c r="V40" s="9"/>
      <c r="W40" s="9"/>
      <c r="X40" s="9"/>
    </row>
    <row r="41" spans="3:24" x14ac:dyDescent="0.25">
      <c r="P41" s="9"/>
      <c r="Q41" s="9"/>
      <c r="R41" s="9"/>
      <c r="S41" s="9"/>
      <c r="T41" s="9"/>
      <c r="U41" s="9"/>
      <c r="V41" s="9"/>
      <c r="W41" s="9"/>
      <c r="X41" s="9"/>
    </row>
    <row r="42" spans="3:24" x14ac:dyDescent="0.25">
      <c r="P42" s="9"/>
      <c r="Q42" s="9"/>
      <c r="R42" s="9"/>
      <c r="S42" s="9"/>
      <c r="T42" s="9"/>
      <c r="U42" s="53"/>
      <c r="V42" s="9"/>
      <c r="W42" s="9"/>
      <c r="X42" s="9"/>
    </row>
    <row r="43" spans="3:24" x14ac:dyDescent="0.25">
      <c r="P43" s="9"/>
      <c r="Q43" s="9"/>
      <c r="R43" s="9"/>
      <c r="S43" s="9"/>
      <c r="T43" s="9"/>
      <c r="U43" s="9"/>
      <c r="V43" s="9"/>
      <c r="W43" s="9"/>
      <c r="X43" s="9"/>
    </row>
    <row r="44" spans="3:24" x14ac:dyDescent="0.25">
      <c r="P44" s="9"/>
      <c r="Q44" s="9"/>
      <c r="R44" s="9"/>
      <c r="S44" s="9"/>
      <c r="T44" s="9"/>
      <c r="U44" s="9"/>
      <c r="V44" s="9"/>
      <c r="W44" s="9"/>
      <c r="X44" s="9"/>
    </row>
    <row r="45" spans="3:24" x14ac:dyDescent="0.25">
      <c r="P45" s="9"/>
      <c r="Q45" s="9"/>
      <c r="R45" s="9"/>
      <c r="S45" s="9"/>
      <c r="T45" s="9"/>
      <c r="U45" s="9"/>
      <c r="V45" s="9"/>
      <c r="W45" s="9"/>
      <c r="X45" s="9"/>
    </row>
    <row r="48" spans="3:24" x14ac:dyDescent="0.25">
      <c r="P48" s="9"/>
      <c r="Q48" s="9"/>
      <c r="R48" s="9"/>
      <c r="S48" s="9"/>
      <c r="T48" s="9"/>
      <c r="U48" s="9"/>
      <c r="V48" s="9"/>
      <c r="W48" s="9"/>
      <c r="X48" s="9"/>
    </row>
    <row r="49" spans="16:24" x14ac:dyDescent="0.25">
      <c r="P49" s="9"/>
      <c r="Q49" s="9"/>
      <c r="R49" s="9"/>
      <c r="S49" s="9"/>
      <c r="T49" s="9"/>
      <c r="U49" s="9"/>
      <c r="V49" s="9"/>
      <c r="W49" s="9"/>
      <c r="X49" s="9"/>
    </row>
    <row r="50" spans="16:24" x14ac:dyDescent="0.25">
      <c r="P50" s="9"/>
      <c r="Q50" s="9"/>
      <c r="R50" s="9"/>
      <c r="S50" s="9"/>
      <c r="T50" s="9"/>
      <c r="U50" s="9"/>
      <c r="V50" s="9"/>
      <c r="W50" s="9"/>
      <c r="X50" s="9"/>
    </row>
    <row r="51" spans="16:24" x14ac:dyDescent="0.25">
      <c r="P51" s="9"/>
      <c r="Q51" s="9"/>
      <c r="R51" s="9"/>
      <c r="S51" s="9"/>
      <c r="T51" s="9"/>
      <c r="U51" s="9"/>
      <c r="V51" s="9"/>
      <c r="W51" s="9"/>
      <c r="X51" s="9"/>
    </row>
    <row r="52" spans="16:24" x14ac:dyDescent="0.25">
      <c r="P52" s="9"/>
      <c r="Q52" s="9"/>
      <c r="R52" s="9"/>
      <c r="S52" s="9"/>
      <c r="T52" s="9"/>
      <c r="U52" s="53"/>
      <c r="V52" s="9"/>
      <c r="W52" s="9"/>
      <c r="X52" s="9"/>
    </row>
    <row r="53" spans="16:24" x14ac:dyDescent="0.25">
      <c r="P53" s="9"/>
      <c r="Q53" s="9"/>
      <c r="R53" s="9"/>
      <c r="S53" s="9"/>
      <c r="T53" s="9"/>
      <c r="U53" s="9"/>
      <c r="V53" s="9"/>
      <c r="W53" s="9"/>
      <c r="X53" s="9"/>
    </row>
    <row r="54" spans="16:24" x14ac:dyDescent="0.25">
      <c r="P54" s="9"/>
      <c r="Q54" s="9"/>
      <c r="R54" s="9"/>
      <c r="S54" s="9"/>
      <c r="T54" s="9"/>
      <c r="U54" s="9"/>
      <c r="V54" s="9"/>
      <c r="W54" s="9"/>
      <c r="X54" s="9"/>
    </row>
    <row r="55" spans="16:24" x14ac:dyDescent="0.25">
      <c r="P55" s="9"/>
      <c r="Q55" s="9"/>
      <c r="R55" s="9"/>
      <c r="S55" s="9"/>
      <c r="T55" s="9"/>
      <c r="U55" s="9"/>
      <c r="V55" s="9"/>
      <c r="W55" s="9"/>
      <c r="X55" s="9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362CDC-A218-420C-9F84-501D6AD5D0EA}">
  <dimension ref="F117:M117"/>
  <sheetViews>
    <sheetView topLeftCell="A34" workbookViewId="0">
      <selection activeCell="A28" sqref="A28"/>
    </sheetView>
  </sheetViews>
  <sheetFormatPr defaultRowHeight="15" x14ac:dyDescent="0.25"/>
  <sheetData>
    <row r="117" spans="6:13" x14ac:dyDescent="0.25">
      <c r="F117" s="115" t="s">
        <v>68</v>
      </c>
      <c r="G117" s="115"/>
      <c r="H117" s="115"/>
      <c r="I117" s="115"/>
      <c r="J117" s="115"/>
      <c r="K117" s="115"/>
      <c r="L117" s="115"/>
      <c r="M117" s="115"/>
    </row>
  </sheetData>
  <mergeCells count="1">
    <mergeCell ref="F117:M117"/>
  </mergeCells>
  <pageMargins left="0.7" right="0.7" top="0.75" bottom="0.75" header="0.3" footer="0.3"/>
  <pageSetup orientation="portrait" horizontalDpi="1200" verticalDpi="1200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44AF61-69D5-4721-AD4E-AF41D2ABA0A8}">
  <dimension ref="A1"/>
  <sheetViews>
    <sheetView topLeftCell="A112" workbookViewId="0">
      <selection activeCell="A259" sqref="A259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4A105F-F947-4208-BDC7-ECB762CBCD8F}">
  <dimension ref="A1"/>
  <sheetViews>
    <sheetView topLeftCell="A157" workbookViewId="0">
      <selection activeCell="A167" sqref="A167"/>
    </sheetView>
  </sheetViews>
  <sheetFormatPr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Depreciation</vt:lpstr>
      <vt:lpstr>Calculation</vt:lpstr>
      <vt:lpstr>20-20</vt:lpstr>
      <vt:lpstr>RR</vt:lpstr>
      <vt:lpstr>Rates</vt:lpstr>
      <vt:lpstr>IGR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Vinita Surve</cp:lastModifiedBy>
  <cp:lastPrinted>2019-11-05T06:14:02Z</cp:lastPrinted>
  <dcterms:created xsi:type="dcterms:W3CDTF">2018-02-17T10:36:41Z</dcterms:created>
  <dcterms:modified xsi:type="dcterms:W3CDTF">2024-09-11T09:11:14Z</dcterms:modified>
</cp:coreProperties>
</file>