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7ECF264-28F4-481C-9B99-6832D1A5364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5" l="1"/>
  <c r="Q40" i="5"/>
  <c r="Q39" i="5"/>
  <c r="I31" i="5"/>
  <c r="D31" i="5"/>
  <c r="E38" i="5"/>
  <c r="D38" i="5" s="1"/>
  <c r="O38" i="5" s="1"/>
  <c r="R38" i="5"/>
  <c r="Q38" i="5"/>
  <c r="E39" i="5"/>
  <c r="I18" i="5"/>
  <c r="B9" i="5"/>
  <c r="J9" i="5"/>
  <c r="H32" i="5" l="1"/>
  <c r="I36" i="5" l="1"/>
  <c r="G39" i="5" l="1"/>
  <c r="M39" i="5"/>
  <c r="G38" i="5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B14" i="5" l="1"/>
  <c r="B15" i="5" s="1"/>
  <c r="B19" i="5" s="1"/>
  <c r="B25" i="5" s="1"/>
  <c r="B13" i="5"/>
  <c r="L38" i="5"/>
  <c r="K38" i="5"/>
  <c r="B8" i="5"/>
  <c r="K40" i="5"/>
  <c r="L40" i="5"/>
  <c r="K39" i="5"/>
  <c r="B22" i="5" l="1"/>
  <c r="B20" i="5"/>
  <c r="B21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<sst xmlns="http://schemas.openxmlformats.org/spreadsheetml/2006/main" count="27" uniqueCount="27">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</sst>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229823</xdr:colOff>
      <xdr:row>39</xdr:row>
      <xdr:rowOff>134406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755A58-62B3-4C59-8292-F1A6F2C12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4223" cy="7563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296507</xdr:colOff>
      <xdr:row>41</xdr:row>
      <xdr:rowOff>10616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E8F330-C16A-40C9-8690-1C9C148EC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30907" cy="7821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14</xdr:col>
      <xdr:colOff>201244</xdr:colOff>
      <xdr:row>35</xdr:row>
      <xdr:rowOff>57929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805D68-0409-4E8A-B4CB-7730C75A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8735644" cy="558242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29</xdr:col>
      <xdr:colOff>115507</xdr:colOff>
      <xdr:row>48</xdr:row>
      <xdr:rowOff>39222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A25F80-BE23-4C42-AF2D-A9DFB2ECE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1143000"/>
          <a:ext cx="8649907" cy="8040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R43"/>
  <sheetViews>
    <sheetView tabSelected="1" topLeftCell="A8" workbookViewId="0">
      <selection activeCell="M23" sqref="M23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5"/>
      <c r="B4" s="16"/>
      <c r="C4" s="16"/>
      <c r="D4" s="16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1996</v>
      </c>
      <c r="C6" s="3"/>
      <c r="D6" s="2"/>
      <c r="I6" s="2">
        <v>1996</v>
      </c>
      <c r="J6" s="2">
        <v>2024</v>
      </c>
      <c r="K6" s="2">
        <f>J6-I6</f>
        <v>28</v>
      </c>
      <c r="L6" s="2">
        <f>K6-60</f>
        <v>-32</v>
      </c>
    </row>
    <row r="7" spans="1:12" ht="16.5" x14ac:dyDescent="0.3">
      <c r="A7" s="3" t="s">
        <v>6</v>
      </c>
      <c r="B7" s="3">
        <f>B5-B6</f>
        <v>28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-32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490*2500</f>
        <v>1225000</v>
      </c>
      <c r="C9" s="5"/>
      <c r="D9" s="4"/>
      <c r="H9" s="9"/>
      <c r="I9" s="19"/>
      <c r="J9" s="10">
        <f>45.53*10.764</f>
        <v>490.08491999999995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8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42</v>
      </c>
      <c r="C13" s="3"/>
      <c r="D13" s="2"/>
    </row>
    <row r="14" spans="1:12" ht="16.5" x14ac:dyDescent="0.3">
      <c r="A14" s="3"/>
      <c r="B14" s="6">
        <f>B13%</f>
        <v>0.42</v>
      </c>
      <c r="C14" s="6"/>
      <c r="D14" s="12"/>
    </row>
    <row r="15" spans="1:12" ht="16.5" x14ac:dyDescent="0.3">
      <c r="A15" s="3" t="s">
        <v>11</v>
      </c>
      <c r="B15" s="5">
        <f>ROUND((B9*B14),0)</f>
        <v>514500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490</v>
      </c>
      <c r="C16" s="5"/>
      <c r="D16" s="4"/>
      <c r="H16" s="9"/>
      <c r="I16" s="10"/>
    </row>
    <row r="17" spans="1:11" ht="16.5" x14ac:dyDescent="0.3">
      <c r="A17" s="3" t="s">
        <v>22</v>
      </c>
      <c r="B17" s="3">
        <v>7200</v>
      </c>
      <c r="C17" s="3"/>
      <c r="D17" s="2"/>
      <c r="H17" s="9"/>
      <c r="I17" s="10">
        <v>368</v>
      </c>
      <c r="K17">
        <f>J9/I17</f>
        <v>1.3317524999999999</v>
      </c>
    </row>
    <row r="18" spans="1:11" ht="16.5" x14ac:dyDescent="0.3">
      <c r="A18" s="3" t="s">
        <v>12</v>
      </c>
      <c r="B18" s="5">
        <f>B17*B16</f>
        <v>3528000</v>
      </c>
      <c r="C18" s="5"/>
      <c r="D18" s="4"/>
      <c r="H18" s="9"/>
      <c r="I18" s="10">
        <f>I17*1.2</f>
        <v>441.59999999999997</v>
      </c>
    </row>
    <row r="19" spans="1:11" ht="16.5" x14ac:dyDescent="0.3">
      <c r="A19" s="7" t="s">
        <v>13</v>
      </c>
      <c r="B19" s="8">
        <f>B18-B15</f>
        <v>3013500</v>
      </c>
      <c r="C19" s="8"/>
      <c r="D19" s="8"/>
    </row>
    <row r="20" spans="1:11" ht="16.5" x14ac:dyDescent="0.3">
      <c r="A20" s="7" t="s">
        <v>14</v>
      </c>
      <c r="B20" s="8">
        <f>B19*0.9</f>
        <v>2712150</v>
      </c>
      <c r="C20" s="8"/>
      <c r="D20" s="8"/>
    </row>
    <row r="21" spans="1:11" ht="16.5" x14ac:dyDescent="0.3">
      <c r="A21" s="7" t="s">
        <v>15</v>
      </c>
      <c r="B21" s="8">
        <f>B19*0.8</f>
        <v>2410800</v>
      </c>
      <c r="C21" s="8"/>
      <c r="D21" s="8"/>
    </row>
    <row r="22" spans="1:11" ht="16.5" x14ac:dyDescent="0.3">
      <c r="A22" s="7" t="s">
        <v>16</v>
      </c>
      <c r="B22" s="8">
        <f>B19*0.03/12</f>
        <v>7533.75</v>
      </c>
      <c r="C22" s="8"/>
      <c r="D22" s="8"/>
    </row>
    <row r="24" spans="1:11" x14ac:dyDescent="0.25">
      <c r="B24" s="1"/>
      <c r="C24" s="1"/>
      <c r="J24" s="13"/>
    </row>
    <row r="25" spans="1:11" x14ac:dyDescent="0.25">
      <c r="B25" s="1">
        <f>B19/490</f>
        <v>6150</v>
      </c>
    </row>
    <row r="29" spans="1:11" x14ac:dyDescent="0.25">
      <c r="E29" t="s">
        <v>17</v>
      </c>
    </row>
    <row r="30" spans="1:11" x14ac:dyDescent="0.25">
      <c r="C30" t="s">
        <v>26</v>
      </c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1" x14ac:dyDescent="0.25">
      <c r="C31">
        <v>580</v>
      </c>
      <c r="D31" s="2">
        <f>E31*1.2</f>
        <v>564</v>
      </c>
      <c r="E31" s="17">
        <v>470</v>
      </c>
      <c r="F31" s="2">
        <v>4900000</v>
      </c>
      <c r="G31" s="2">
        <f t="shared" ref="G31:G36" si="0">F31/E31</f>
        <v>10425.531914893618</v>
      </c>
      <c r="H31" s="2">
        <f t="shared" ref="H31:H36" si="1">F31/D31</f>
        <v>8687.943262411347</v>
      </c>
      <c r="I31" s="2">
        <f>F31/C31</f>
        <v>8448.2758620689656</v>
      </c>
    </row>
    <row r="32" spans="1:11" x14ac:dyDescent="0.25">
      <c r="D32" s="2">
        <v>545</v>
      </c>
      <c r="E32" s="17"/>
      <c r="F32" s="2">
        <v>3400000</v>
      </c>
      <c r="G32" s="2" t="e">
        <f t="shared" si="0"/>
        <v>#DIV/0!</v>
      </c>
      <c r="H32" s="2">
        <f t="shared" si="1"/>
        <v>6238.5321100917436</v>
      </c>
      <c r="I32" s="2"/>
    </row>
    <row r="33" spans="4:18" x14ac:dyDescent="0.25">
      <c r="D33" s="2">
        <v>525</v>
      </c>
      <c r="E33" s="17">
        <v>425</v>
      </c>
      <c r="F33" s="4">
        <v>3000000</v>
      </c>
      <c r="G33" s="2">
        <f t="shared" si="0"/>
        <v>7058.8235294117649</v>
      </c>
      <c r="H33" s="2">
        <f t="shared" si="1"/>
        <v>5714.2857142857147</v>
      </c>
      <c r="I33" s="2">
        <f>D33/E33</f>
        <v>1.2352941176470589</v>
      </c>
      <c r="M33" s="1"/>
    </row>
    <row r="34" spans="4:18" x14ac:dyDescent="0.25">
      <c r="D34" s="2">
        <v>575</v>
      </c>
      <c r="E34" s="17"/>
      <c r="F34" s="4">
        <v>3300000</v>
      </c>
      <c r="G34" s="2" t="e">
        <f t="shared" si="0"/>
        <v>#DIV/0!</v>
      </c>
      <c r="H34" s="2">
        <f t="shared" si="1"/>
        <v>5739.130434782609</v>
      </c>
      <c r="I34" s="2" t="e">
        <f>D34/E34</f>
        <v>#DIV/0!</v>
      </c>
    </row>
    <row r="35" spans="4:18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4:18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8" x14ac:dyDescent="0.25">
      <c r="E37" t="s">
        <v>21</v>
      </c>
    </row>
    <row r="38" spans="4:18" x14ac:dyDescent="0.25">
      <c r="D38">
        <f>E38*1.2</f>
        <v>525.71707199999992</v>
      </c>
      <c r="E38">
        <f>34.29*10.764+69</f>
        <v>438.09755999999999</v>
      </c>
      <c r="F38">
        <v>3500000</v>
      </c>
      <c r="G38" s="2">
        <f>F38/E38</f>
        <v>7989.0880926157179</v>
      </c>
      <c r="H38">
        <v>455000</v>
      </c>
      <c r="I38">
        <v>30000</v>
      </c>
      <c r="J38" s="2">
        <f t="shared" ref="J38:J43" si="2">I38+H38+F38</f>
        <v>3985000</v>
      </c>
      <c r="K38" s="2">
        <f>J38/E38</f>
        <v>9096.147442592468</v>
      </c>
      <c r="L38" s="4">
        <f>J38/719</f>
        <v>5542.4200278164117</v>
      </c>
      <c r="M38" s="2"/>
      <c r="O38">
        <f>F38/D38</f>
        <v>6657.5734105130996</v>
      </c>
      <c r="Q38">
        <f>16*10.764</f>
        <v>172.22399999999999</v>
      </c>
      <c r="R38">
        <f>Q38*40%</f>
        <v>68.889600000000002</v>
      </c>
    </row>
    <row r="39" spans="4:18" x14ac:dyDescent="0.25">
      <c r="E39">
        <f>33*10.764</f>
        <v>355.21199999999999</v>
      </c>
      <c r="F39">
        <v>2200000</v>
      </c>
      <c r="G39" s="2">
        <f>F39/E39</f>
        <v>6193.4844543540194</v>
      </c>
      <c r="H39">
        <v>948000</v>
      </c>
      <c r="I39">
        <v>30000</v>
      </c>
      <c r="J39" s="2">
        <f t="shared" si="2"/>
        <v>3178000</v>
      </c>
      <c r="K39" s="2">
        <f t="shared" ref="K39:K43" si="3">J39/E39</f>
        <v>8946.7698163350342</v>
      </c>
      <c r="L39" s="4" t="e">
        <f>J39/D39</f>
        <v>#DIV/0!</v>
      </c>
      <c r="M39" s="2" t="e">
        <f>F39/D39</f>
        <v>#DIV/0!</v>
      </c>
      <c r="Q39">
        <f>34.29*10.764</f>
        <v>369.09755999999999</v>
      </c>
    </row>
    <row r="40" spans="4:18" x14ac:dyDescent="0.25">
      <c r="D40" s="2"/>
      <c r="E40" s="2"/>
      <c r="F40" s="2"/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199500</v>
      </c>
      <c r="K40" s="2" t="e">
        <f t="shared" si="3"/>
        <v>#DIV/0!</v>
      </c>
      <c r="L40" s="2" t="e">
        <f>J40/D40</f>
        <v>#DIV/0!</v>
      </c>
      <c r="M40" s="2"/>
      <c r="O40" s="1"/>
      <c r="Q40">
        <f>Q39+R38</f>
        <v>437.98716000000002</v>
      </c>
    </row>
    <row r="41" spans="4:18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4:18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4:18" x14ac:dyDescent="0.25">
      <c r="G43" s="14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topLeftCell="A7" workbookViewId="0">
      <selection activeCell="P7" sqref="P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2024-09-06T05:46:31Z</dcterms:modified>
</cp:coreProperties>
</file>