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Ravindra Ramesh Ghuge - SBI\"/>
    </mc:Choice>
  </mc:AlternateContent>
  <xr:revisionPtr revIDLastSave="0" documentId="13_ncr:1_{A78D43C7-FFF6-4F55-950F-3E5BB9B188BA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5" sheetId="27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  <sheet name="Sheet13" sheetId="25" r:id="rId15"/>
    <sheet name="Sheet14" sheetId="26" r:id="rId16"/>
  </sheets>
  <calcPr calcId="191029"/>
</workbook>
</file>

<file path=xl/calcChain.xml><?xml version="1.0" encoding="utf-8"?>
<calcChain xmlns="http://schemas.openxmlformats.org/spreadsheetml/2006/main">
  <c r="U14" i="27" l="1"/>
  <c r="T14" i="27"/>
  <c r="S17" i="26"/>
  <c r="R17" i="26"/>
  <c r="S21" i="25"/>
  <c r="R21" i="25" l="1"/>
  <c r="F23" i="4"/>
  <c r="F22" i="4"/>
  <c r="F24" i="4" l="1"/>
  <c r="H32" i="4"/>
  <c r="H30" i="4"/>
  <c r="Q3" i="4" l="1"/>
  <c r="P7" i="4" l="1"/>
  <c r="B7" i="4" s="1"/>
  <c r="C7" i="4" s="1"/>
  <c r="D7" i="4" s="1"/>
  <c r="J7" i="4"/>
  <c r="I7" i="4"/>
  <c r="E7" i="4"/>
  <c r="A7" i="4"/>
  <c r="P19" i="4"/>
  <c r="Q19" i="4" s="1"/>
  <c r="B19" i="4" s="1"/>
  <c r="C19" i="4" s="1"/>
  <c r="D19" i="4" s="1"/>
  <c r="J19" i="4"/>
  <c r="I19" i="4"/>
  <c r="E19" i="4"/>
  <c r="A19" i="4"/>
  <c r="P18" i="4"/>
  <c r="Q18" i="4" s="1"/>
  <c r="B18" i="4" s="1"/>
  <c r="C18" i="4" s="1"/>
  <c r="D18" i="4" s="1"/>
  <c r="J18" i="4"/>
  <c r="I18" i="4"/>
  <c r="E18" i="4"/>
  <c r="H18" i="4" s="1"/>
  <c r="A18" i="4"/>
  <c r="P17" i="4"/>
  <c r="Q17" i="4" s="1"/>
  <c r="B17" i="4" s="1"/>
  <c r="C17" i="4" s="1"/>
  <c r="D17" i="4" s="1"/>
  <c r="J17" i="4"/>
  <c r="I17" i="4"/>
  <c r="E17" i="4"/>
  <c r="H17" i="4" s="1"/>
  <c r="A17" i="4"/>
  <c r="P16" i="4"/>
  <c r="B16" i="4" s="1"/>
  <c r="C16" i="4" s="1"/>
  <c r="D16" i="4" s="1"/>
  <c r="J16" i="4"/>
  <c r="I16" i="4"/>
  <c r="E16" i="4"/>
  <c r="A16" i="4"/>
  <c r="P15" i="4"/>
  <c r="B15" i="4" s="1"/>
  <c r="C15" i="4" s="1"/>
  <c r="D15" i="4" s="1"/>
  <c r="J15" i="4"/>
  <c r="I15" i="4"/>
  <c r="E15" i="4"/>
  <c r="A15" i="4"/>
  <c r="P14" i="4"/>
  <c r="B14" i="4" s="1"/>
  <c r="C14" i="4" s="1"/>
  <c r="J14" i="4"/>
  <c r="I14" i="4"/>
  <c r="E14" i="4"/>
  <c r="A14" i="4"/>
  <c r="P13" i="4"/>
  <c r="B13" i="4" s="1"/>
  <c r="C13" i="4" s="1"/>
  <c r="D13" i="4" s="1"/>
  <c r="J13" i="4"/>
  <c r="I13" i="4"/>
  <c r="E13" i="4"/>
  <c r="A13" i="4"/>
  <c r="P12" i="4"/>
  <c r="B12" i="4" s="1"/>
  <c r="C12" i="4" s="1"/>
  <c r="D12" i="4" s="1"/>
  <c r="J12" i="4"/>
  <c r="I12" i="4"/>
  <c r="E12" i="4"/>
  <c r="A12" i="4"/>
  <c r="P11" i="4"/>
  <c r="B11" i="4" s="1"/>
  <c r="C11" i="4" s="1"/>
  <c r="D11" i="4" s="1"/>
  <c r="J11" i="4"/>
  <c r="I11" i="4"/>
  <c r="E11" i="4"/>
  <c r="A11" i="4"/>
  <c r="Q10" i="4"/>
  <c r="B10" i="4" s="1"/>
  <c r="C10" i="4" s="1"/>
  <c r="D10" i="4" s="1"/>
  <c r="J10" i="4"/>
  <c r="I10" i="4"/>
  <c r="E10" i="4"/>
  <c r="A10" i="4"/>
  <c r="P8" i="4"/>
  <c r="B8" i="4" s="1"/>
  <c r="C8" i="4" s="1"/>
  <c r="J8" i="4"/>
  <c r="I8" i="4"/>
  <c r="E8" i="4"/>
  <c r="A8" i="4"/>
  <c r="P6" i="4"/>
  <c r="B6" i="4" s="1"/>
  <c r="C6" i="4" s="1"/>
  <c r="J6" i="4"/>
  <c r="I6" i="4"/>
  <c r="E6" i="4"/>
  <c r="A6" i="4"/>
  <c r="P5" i="4"/>
  <c r="B5" i="4" s="1"/>
  <c r="C5" i="4" s="1"/>
  <c r="J5" i="4"/>
  <c r="I5" i="4"/>
  <c r="E5" i="4"/>
  <c r="A5" i="4"/>
  <c r="P4" i="4"/>
  <c r="B4" i="4" s="1"/>
  <c r="C4" i="4" s="1"/>
  <c r="J4" i="4"/>
  <c r="I4" i="4"/>
  <c r="E4" i="4"/>
  <c r="A4" i="4"/>
  <c r="B3" i="4"/>
  <c r="C3" i="4" s="1"/>
  <c r="J3" i="4"/>
  <c r="I3" i="4"/>
  <c r="E3" i="4"/>
  <c r="A3" i="4"/>
  <c r="F8" i="4" l="1"/>
  <c r="F4" i="4"/>
  <c r="H13" i="4"/>
  <c r="H12" i="4"/>
  <c r="H7" i="4"/>
  <c r="F7" i="4"/>
  <c r="G7" i="4"/>
  <c r="H10" i="4"/>
  <c r="H11" i="4"/>
  <c r="H15" i="4"/>
  <c r="H19" i="4"/>
  <c r="H16" i="4"/>
  <c r="D14" i="4"/>
  <c r="H14" i="4" s="1"/>
  <c r="G14" i="4"/>
  <c r="F10" i="4"/>
  <c r="F11" i="4"/>
  <c r="F12" i="4"/>
  <c r="F13" i="4"/>
  <c r="F14" i="4"/>
  <c r="F15" i="4"/>
  <c r="F16" i="4"/>
  <c r="F17" i="4"/>
  <c r="F18" i="4"/>
  <c r="F19" i="4"/>
  <c r="G11" i="4"/>
  <c r="G13" i="4"/>
  <c r="G15" i="4"/>
  <c r="G16" i="4"/>
  <c r="G17" i="4"/>
  <c r="G18" i="4"/>
  <c r="G19" i="4"/>
  <c r="G10" i="4"/>
  <c r="G12" i="4"/>
  <c r="D5" i="4"/>
  <c r="H5" i="4" s="1"/>
  <c r="G5" i="4"/>
  <c r="F5" i="4"/>
  <c r="D6" i="4"/>
  <c r="H6" i="4" s="1"/>
  <c r="G6" i="4"/>
  <c r="D3" i="4"/>
  <c r="H3" i="4" s="1"/>
  <c r="G3" i="4"/>
  <c r="F6" i="4"/>
  <c r="F3" i="4"/>
  <c r="D4" i="4"/>
  <c r="H4" i="4" s="1"/>
  <c r="G4" i="4"/>
  <c r="D8" i="4"/>
  <c r="H8" i="4" s="1"/>
  <c r="G8" i="4"/>
  <c r="R30" i="4"/>
  <c r="Q30" i="4"/>
  <c r="W40" i="4"/>
  <c r="W24" i="4"/>
  <c r="W28" i="4" s="1"/>
  <c r="W23" i="4"/>
  <c r="W22" i="4"/>
  <c r="W31" i="4" s="1"/>
  <c r="S30" i="4" l="1"/>
  <c r="S31" i="4" s="1"/>
  <c r="S33" i="4" s="1"/>
  <c r="W25" i="4"/>
  <c r="W29" i="4"/>
  <c r="W30" i="4" s="1"/>
  <c r="W33" i="4" l="1"/>
  <c r="W36" i="4" s="1"/>
  <c r="W37" i="4" s="1"/>
  <c r="S32" i="4"/>
  <c r="W38" i="4" l="1"/>
  <c r="W42" i="4"/>
</calcChain>
</file>

<file path=xl/sharedStrings.xml><?xml version="1.0" encoding="utf-8"?>
<sst xmlns="http://schemas.openxmlformats.org/spreadsheetml/2006/main" count="51" uniqueCount="44">
  <si>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</si>
  <si>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</si>
  <si>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</si>
  <si>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</si>
  <si>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</si>
  <si>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</si>
  <si>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</si>
  <si>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</si>
  <si>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</si>
  <si>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</si>
  <si>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</si>
  <si>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</si>
  <si>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</si>
  <si>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</si>
  <si>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</si>
  <si>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</si>
  <si>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</si>
  <si>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</si>
  <si>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</si>
  <si>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</si>
  <si>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</si>
  <si>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</si>
  <si>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</si>
  <si>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</si>
  <si>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</si>
  <si>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</si>
  <si>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</si>
  <si>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</si>
  <si>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</si>
  <si>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</si>
  <si>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</si>
  <si>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</si>
  <si>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</si>
  <si>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</si>
  <si>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</si>
  <si>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</si>
  <si>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</si>
  <si>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</si>
  <si>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Agreement</t>
  </si>
  <si>
    <t>U/C</t>
  </si>
  <si>
    <t>rate on CA</t>
  </si>
  <si>
    <t>Loan amount 35 Lakhs</t>
  </si>
  <si>
    <t>Agree value - 3550000</t>
  </si>
  <si>
    <t>State Bank of India ( RACPC Andheri (East) - Ravindra Ramesh Ghuge And Jyoti Ravindra Ghuge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</si>
</sst>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2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17" fontId="0" fillId="0" borderId="0" xfId="0" applyNumberForma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4" fontId="1" fillId="2" borderId="0" xfId="0" applyNumberFormat="1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125033</xdr:colOff>
      <xdr:row>34</xdr:row>
      <xdr:rowOff>67588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C1D036E-A2F7-4F7D-9864-B302514CB6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59433" cy="654458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591568</xdr:colOff>
      <xdr:row>43</xdr:row>
      <xdr:rowOff>58275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99DEDC1-916D-482A-BFA5-D45998D102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297168" cy="80592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523875</xdr:colOff>
      <xdr:row>0</xdr:row>
      <xdr:rowOff>0</xdr:rowOff>
    </xdr:from>
    <xdr:to>
      <xdr:col>17</xdr:col>
      <xdr:colOff>458212</xdr:colOff>
      <xdr:row>42</xdr:row>
      <xdr:rowOff>96380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9CCDD1-50D6-408F-B8C6-6A9B956377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71875" y="0"/>
          <a:ext cx="7249537" cy="80973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342901</xdr:colOff>
      <xdr:row>2</xdr:row>
      <xdr:rowOff>1113</xdr:rowOff>
    </xdr:from>
    <xdr:to>
      <xdr:col>17</xdr:col>
      <xdr:colOff>38100</xdr:colOff>
      <xdr:row>36</xdr:row>
      <xdr:rowOff>39212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34103A-B8BF-4D89-94A6-9A683888DF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10101" y="382113"/>
          <a:ext cx="5791199" cy="651509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486779</xdr:colOff>
      <xdr:row>42</xdr:row>
      <xdr:rowOff>10616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9BAC59-279D-412E-AB10-77E36DB17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192379" cy="782111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4</xdr:row>
      <xdr:rowOff>23361</xdr:rowOff>
    </xdr:from>
    <xdr:to>
      <xdr:col>14</xdr:col>
      <xdr:colOff>95250</xdr:colOff>
      <xdr:row>34</xdr:row>
      <xdr:rowOff>19906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D0981A-2C81-441C-B0BA-7D8589848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0" y="785361"/>
          <a:ext cx="8058150" cy="571154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239349</xdr:colOff>
      <xdr:row>34</xdr:row>
      <xdr:rowOff>143799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52A1D78-2B9B-4F74-B7D7-D739A5BE3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73749" cy="6620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326363</xdr:colOff>
      <xdr:row>37</xdr:row>
      <xdr:rowOff>48552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0B8A89A-D3A1-420F-B57E-2532AFD77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04763" cy="663985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440679</xdr:colOff>
      <xdr:row>53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CC0A2ED-738F-498B-B4BD-FA8F61C4B3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119079" cy="9030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354942</xdr:colOff>
      <xdr:row>43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709A890-D2EE-43F9-A80A-7054928BA5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33342" cy="810690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316836</xdr:colOff>
      <xdr:row>50</xdr:row>
      <xdr:rowOff>29835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3FA854-0B95-4121-9F31-8DA86164E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995236" cy="90309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314325</xdr:colOff>
      <xdr:row>10</xdr:row>
      <xdr:rowOff>96858</xdr:rowOff>
    </xdr:from>
    <xdr:to>
      <xdr:col>22</xdr:col>
      <xdr:colOff>95250</xdr:colOff>
      <xdr:row>40</xdr:row>
      <xdr:rowOff>39343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BDF16A8-8EE9-4F9E-8781-13B30BB24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43125" y="2001858"/>
          <a:ext cx="11363325" cy="565748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47625</xdr:colOff>
      <xdr:row>3</xdr:row>
      <xdr:rowOff>186374</xdr:rowOff>
    </xdr:from>
    <xdr:to>
      <xdr:col>28</xdr:col>
      <xdr:colOff>228600</xdr:colOff>
      <xdr:row>35</xdr:row>
      <xdr:rowOff>48863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EDC24B4-A270-49E8-8B11-DFD88A4B8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34025" y="757874"/>
          <a:ext cx="11763375" cy="59584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440594</xdr:colOff>
      <xdr:row>47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1AF815B-59FD-4021-A268-582C69DA8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509394" cy="886901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211962</xdr:colOff>
      <xdr:row>48</xdr:row>
      <xdr:rowOff>153671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105CE12-59EA-46DD-A549-DA8DF9B67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280762" cy="9107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2"/>
  <sheetViews>
    <sheetView tabSelected="1" topLeftCell="B1" zoomScaleNormal="100" workbookViewId="0">
      <selection activeCell="W23" sqref="W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2" max="22" width="13.2851562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8" t="s">
        <v>35</v>
      </c>
      <c r="B2" s="48"/>
      <c r="C2" s="48"/>
      <c r="D2" s="48"/>
      <c r="E2" s="48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48"/>
      <c r="R2" s="48"/>
    </row>
    <row r="3" spans="1:20" x14ac:dyDescent="0.25">
      <c r="A3" s="4">
        <f t="shared" ref="A3:A8" si="0">N3</f>
        <v>0</v>
      </c>
      <c r="B3" s="4">
        <f t="shared" ref="B3:B8" si="1">Q3</f>
        <v>383.33333333333337</v>
      </c>
      <c r="C3" s="4">
        <f>B3*1.2</f>
        <v>460.00000000000006</v>
      </c>
      <c r="D3" s="4">
        <f t="shared" ref="D3:D8" si="2">C3*1.2</f>
        <v>552</v>
      </c>
      <c r="E3" s="5">
        <f t="shared" ref="E3:E8" si="3">R3</f>
        <v>3680000</v>
      </c>
      <c r="F3" s="10">
        <f t="shared" ref="F3:F8" si="4">ROUND((E3/B3),0)</f>
        <v>9600</v>
      </c>
      <c r="G3" s="10">
        <f t="shared" ref="G3:G8" si="5">ROUND((E3/C3),0)</f>
        <v>8000</v>
      </c>
      <c r="H3" s="10">
        <f t="shared" ref="H3:H8" si="6">ROUND((E3/D3),0)</f>
        <v>6667</v>
      </c>
      <c r="I3" s="4" t="e">
        <f>#REF!</f>
        <v>#REF!</v>
      </c>
      <c r="J3" s="4">
        <f t="shared" ref="J3:J8" si="7">S3</f>
        <v>0</v>
      </c>
      <c r="O3">
        <v>0</v>
      </c>
      <c r="P3">
        <v>460</v>
      </c>
      <c r="Q3">
        <f t="shared" ref="P3:Q8" si="8">P3/1.2</f>
        <v>383.33333333333337</v>
      </c>
      <c r="R3" s="2">
        <v>3680000</v>
      </c>
      <c r="S3" s="8"/>
      <c r="T3" s="8"/>
    </row>
    <row r="4" spans="1:20" s="8" customFormat="1" x14ac:dyDescent="0.25">
      <c r="A4" s="10">
        <f t="shared" si="0"/>
        <v>0</v>
      </c>
      <c r="B4" s="10">
        <f t="shared" si="1"/>
        <v>368</v>
      </c>
      <c r="C4" s="10">
        <f t="shared" ref="C4:C8" si="9">B4*1.2</f>
        <v>441.59999999999997</v>
      </c>
      <c r="D4" s="10">
        <f t="shared" si="2"/>
        <v>529.91999999999996</v>
      </c>
      <c r="E4" s="51">
        <f t="shared" si="3"/>
        <v>2625000</v>
      </c>
      <c r="F4" s="10">
        <f t="shared" si="4"/>
        <v>7133</v>
      </c>
      <c r="G4" s="10">
        <f t="shared" si="5"/>
        <v>5944</v>
      </c>
      <c r="H4" s="10">
        <f t="shared" si="6"/>
        <v>4954</v>
      </c>
      <c r="I4" s="10" t="e">
        <f>#REF!</f>
        <v>#REF!</v>
      </c>
      <c r="J4" s="10">
        <f t="shared" si="7"/>
        <v>0</v>
      </c>
      <c r="O4" s="8">
        <v>0</v>
      </c>
      <c r="P4" s="8">
        <f t="shared" si="8"/>
        <v>0</v>
      </c>
      <c r="Q4" s="8">
        <v>368</v>
      </c>
      <c r="R4" s="52">
        <v>2625000</v>
      </c>
    </row>
    <row r="5" spans="1:20" x14ac:dyDescent="0.25">
      <c r="A5" s="4">
        <f t="shared" si="0"/>
        <v>0</v>
      </c>
      <c r="B5" s="4">
        <f t="shared" si="1"/>
        <v>337</v>
      </c>
      <c r="C5" s="4">
        <f t="shared" si="9"/>
        <v>404.4</v>
      </c>
      <c r="D5" s="4">
        <f t="shared" si="2"/>
        <v>485.28</v>
      </c>
      <c r="E5" s="5">
        <f t="shared" si="3"/>
        <v>2900000</v>
      </c>
      <c r="F5" s="10">
        <f t="shared" si="4"/>
        <v>8605</v>
      </c>
      <c r="G5" s="10">
        <f t="shared" si="5"/>
        <v>7171</v>
      </c>
      <c r="H5" s="10">
        <f t="shared" si="6"/>
        <v>5976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337</v>
      </c>
      <c r="R5" s="2">
        <v>2900000</v>
      </c>
      <c r="S5" s="8"/>
      <c r="T5" s="8"/>
    </row>
    <row r="6" spans="1:20" x14ac:dyDescent="0.25">
      <c r="A6" s="4">
        <f t="shared" si="0"/>
        <v>0</v>
      </c>
      <c r="B6" s="4">
        <f t="shared" si="1"/>
        <v>391</v>
      </c>
      <c r="C6" s="4">
        <f t="shared" si="9"/>
        <v>469.2</v>
      </c>
      <c r="D6" s="4">
        <f t="shared" si="2"/>
        <v>563.04</v>
      </c>
      <c r="E6" s="5">
        <f t="shared" si="3"/>
        <v>3330000</v>
      </c>
      <c r="F6" s="10">
        <f t="shared" si="4"/>
        <v>8517</v>
      </c>
      <c r="G6" s="10">
        <f t="shared" si="5"/>
        <v>7097</v>
      </c>
      <c r="H6" s="10">
        <f t="shared" si="6"/>
        <v>5914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391</v>
      </c>
      <c r="R6" s="2">
        <v>3330000</v>
      </c>
      <c r="S6" s="8"/>
      <c r="T6" s="8"/>
    </row>
    <row r="7" spans="1:20" s="45" customFormat="1" x14ac:dyDescent="0.25">
      <c r="A7" s="43">
        <f t="shared" ref="A7" si="10">N7</f>
        <v>0</v>
      </c>
      <c r="B7" s="43">
        <f t="shared" ref="B7" si="11">Q7</f>
        <v>613</v>
      </c>
      <c r="C7" s="43">
        <f t="shared" ref="C7" si="12">B7*1.2</f>
        <v>735.6</v>
      </c>
      <c r="D7" s="43">
        <f t="shared" ref="D7" si="13">C7*1.2</f>
        <v>882.72</v>
      </c>
      <c r="E7" s="44">
        <f t="shared" ref="E7" si="14">R7</f>
        <v>4490000</v>
      </c>
      <c r="F7" s="43">
        <f t="shared" ref="F7" si="15">ROUND((E7/B7),0)</f>
        <v>7325</v>
      </c>
      <c r="G7" s="43">
        <f t="shared" ref="G7" si="16">ROUND((E7/C7),0)</f>
        <v>6104</v>
      </c>
      <c r="H7" s="43">
        <f t="shared" ref="H7" si="17">ROUND((E7/D7),0)</f>
        <v>5087</v>
      </c>
      <c r="I7" s="43" t="e">
        <f>#REF!</f>
        <v>#REF!</v>
      </c>
      <c r="J7" s="43">
        <f t="shared" ref="J7" si="18">S7</f>
        <v>0</v>
      </c>
      <c r="O7" s="45">
        <v>0</v>
      </c>
      <c r="P7" s="45">
        <f t="shared" ref="P7" si="19">O7/1.2</f>
        <v>0</v>
      </c>
      <c r="Q7" s="45">
        <v>613</v>
      </c>
      <c r="R7" s="46">
        <v>4490000</v>
      </c>
    </row>
    <row r="8" spans="1:20" s="45" customFormat="1" x14ac:dyDescent="0.25">
      <c r="A8" s="43">
        <f t="shared" si="0"/>
        <v>0</v>
      </c>
      <c r="B8" s="43">
        <f t="shared" si="1"/>
        <v>489</v>
      </c>
      <c r="C8" s="43">
        <f t="shared" si="9"/>
        <v>586.79999999999995</v>
      </c>
      <c r="D8" s="43">
        <f t="shared" si="2"/>
        <v>704.16</v>
      </c>
      <c r="E8" s="44">
        <f t="shared" si="3"/>
        <v>3684000</v>
      </c>
      <c r="F8" s="43">
        <f t="shared" si="4"/>
        <v>7534</v>
      </c>
      <c r="G8" s="43">
        <f t="shared" si="5"/>
        <v>6278</v>
      </c>
      <c r="H8" s="43">
        <f t="shared" si="6"/>
        <v>5232</v>
      </c>
      <c r="I8" s="43" t="e">
        <f>#REF!</f>
        <v>#REF!</v>
      </c>
      <c r="J8" s="43">
        <f t="shared" si="7"/>
        <v>0</v>
      </c>
      <c r="O8" s="45">
        <v>0</v>
      </c>
      <c r="P8" s="45">
        <f t="shared" si="8"/>
        <v>0</v>
      </c>
      <c r="Q8" s="45">
        <v>489</v>
      </c>
      <c r="R8" s="46">
        <v>3684000</v>
      </c>
    </row>
    <row r="9" spans="1:20" ht="36.75" customHeight="1" x14ac:dyDescent="0.25">
      <c r="A9" s="48" t="s">
        <v>36</v>
      </c>
      <c r="B9" s="48"/>
      <c r="C9" s="48"/>
      <c r="D9" s="48"/>
      <c r="E9" s="48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48"/>
      <c r="R9" s="48"/>
      <c r="T9" s="8"/>
    </row>
    <row r="10" spans="1:20" x14ac:dyDescent="0.25">
      <c r="A10" s="4">
        <f t="shared" ref="A10:A19" si="20">N10</f>
        <v>0</v>
      </c>
      <c r="B10" s="4">
        <f t="shared" ref="B10:B19" si="21">Q10</f>
        <v>520.83333333333337</v>
      </c>
      <c r="C10" s="4">
        <f>B10*1.2</f>
        <v>625</v>
      </c>
      <c r="D10" s="4">
        <f t="shared" ref="D10:D19" si="22">C10*1.2</f>
        <v>750</v>
      </c>
      <c r="E10" s="5">
        <f t="shared" ref="E10:E19" si="23">R10</f>
        <v>3800000</v>
      </c>
      <c r="F10" s="10">
        <f t="shared" ref="F10:F19" si="24">ROUND((E10/B10),0)</f>
        <v>7296</v>
      </c>
      <c r="G10" s="10">
        <f t="shared" ref="G10:G19" si="25">ROUND((E10/C10),0)</f>
        <v>6080</v>
      </c>
      <c r="H10" s="10">
        <f t="shared" ref="H10:H19" si="26">ROUND((E10/D10),0)</f>
        <v>5067</v>
      </c>
      <c r="I10" s="4" t="e">
        <f>#REF!</f>
        <v>#REF!</v>
      </c>
      <c r="J10" s="4">
        <f t="shared" ref="J10:J19" si="27">S10</f>
        <v>0</v>
      </c>
      <c r="O10">
        <v>0</v>
      </c>
      <c r="P10">
        <v>625</v>
      </c>
      <c r="Q10">
        <f t="shared" ref="P10:Q19" si="28">P10/1.2</f>
        <v>520.83333333333337</v>
      </c>
      <c r="R10" s="2">
        <v>3800000</v>
      </c>
      <c r="S10" s="8"/>
      <c r="T10" s="8"/>
    </row>
    <row r="11" spans="1:20" x14ac:dyDescent="0.25">
      <c r="A11" s="4">
        <f t="shared" si="20"/>
        <v>0</v>
      </c>
      <c r="B11" s="4">
        <f t="shared" si="21"/>
        <v>520</v>
      </c>
      <c r="C11" s="4">
        <f t="shared" ref="C11:C19" si="29">B11*1.2</f>
        <v>624</v>
      </c>
      <c r="D11" s="4">
        <f t="shared" si="22"/>
        <v>748.8</v>
      </c>
      <c r="E11" s="5">
        <f t="shared" si="23"/>
        <v>3415000</v>
      </c>
      <c r="F11" s="10">
        <f t="shared" si="24"/>
        <v>6567</v>
      </c>
      <c r="G11" s="10">
        <f t="shared" si="25"/>
        <v>5473</v>
      </c>
      <c r="H11" s="10">
        <f t="shared" si="26"/>
        <v>4561</v>
      </c>
      <c r="I11" s="4" t="e">
        <f>#REF!</f>
        <v>#REF!</v>
      </c>
      <c r="J11" s="4">
        <f t="shared" si="27"/>
        <v>0</v>
      </c>
      <c r="O11">
        <v>0</v>
      </c>
      <c r="P11">
        <f t="shared" si="28"/>
        <v>0</v>
      </c>
      <c r="Q11">
        <v>520</v>
      </c>
      <c r="R11" s="2">
        <v>3415000</v>
      </c>
      <c r="S11" s="8"/>
      <c r="T11" s="8"/>
    </row>
    <row r="12" spans="1:20" s="8" customFormat="1" x14ac:dyDescent="0.25">
      <c r="A12" s="10">
        <f t="shared" si="20"/>
        <v>0</v>
      </c>
      <c r="B12" s="10">
        <f t="shared" si="21"/>
        <v>331</v>
      </c>
      <c r="C12" s="10">
        <f t="shared" si="29"/>
        <v>397.2</v>
      </c>
      <c r="D12" s="10">
        <f t="shared" si="22"/>
        <v>476.64</v>
      </c>
      <c r="E12" s="51">
        <f t="shared" si="23"/>
        <v>2770000</v>
      </c>
      <c r="F12" s="10">
        <f t="shared" si="24"/>
        <v>8369</v>
      </c>
      <c r="G12" s="10">
        <f t="shared" si="25"/>
        <v>6974</v>
      </c>
      <c r="H12" s="10">
        <f t="shared" si="26"/>
        <v>5812</v>
      </c>
      <c r="I12" s="10" t="e">
        <f>#REF!</f>
        <v>#REF!</v>
      </c>
      <c r="J12" s="10">
        <f t="shared" si="27"/>
        <v>0</v>
      </c>
      <c r="O12" s="8">
        <v>0</v>
      </c>
      <c r="P12" s="8">
        <f t="shared" si="28"/>
        <v>0</v>
      </c>
      <c r="Q12" s="8">
        <v>331</v>
      </c>
      <c r="R12" s="52">
        <v>2770000</v>
      </c>
    </row>
    <row r="13" spans="1:20" x14ac:dyDescent="0.25">
      <c r="A13" s="4">
        <f t="shared" si="20"/>
        <v>0</v>
      </c>
      <c r="B13" s="4">
        <f t="shared" si="21"/>
        <v>430</v>
      </c>
      <c r="C13" s="4">
        <f t="shared" si="29"/>
        <v>516</v>
      </c>
      <c r="D13" s="4">
        <f t="shared" si="22"/>
        <v>619.19999999999993</v>
      </c>
      <c r="E13" s="5">
        <f t="shared" si="23"/>
        <v>3550000</v>
      </c>
      <c r="F13" s="10">
        <f t="shared" si="24"/>
        <v>8256</v>
      </c>
      <c r="G13" s="10">
        <f t="shared" si="25"/>
        <v>6880</v>
      </c>
      <c r="H13" s="10">
        <f t="shared" si="26"/>
        <v>5733</v>
      </c>
      <c r="I13" s="4" t="e">
        <f>#REF!</f>
        <v>#REF!</v>
      </c>
      <c r="J13" s="4">
        <f t="shared" si="27"/>
        <v>0</v>
      </c>
      <c r="O13">
        <v>0</v>
      </c>
      <c r="P13">
        <f t="shared" si="28"/>
        <v>0</v>
      </c>
      <c r="Q13">
        <v>430</v>
      </c>
      <c r="R13" s="2">
        <v>3550000</v>
      </c>
      <c r="S13" s="8"/>
      <c r="T13" s="8"/>
    </row>
    <row r="14" spans="1:20" s="45" customFormat="1" x14ac:dyDescent="0.25">
      <c r="A14" s="43">
        <f t="shared" si="20"/>
        <v>0</v>
      </c>
      <c r="B14" s="43">
        <f t="shared" si="21"/>
        <v>470</v>
      </c>
      <c r="C14" s="43">
        <f t="shared" si="29"/>
        <v>564</v>
      </c>
      <c r="D14" s="43">
        <f t="shared" si="22"/>
        <v>676.8</v>
      </c>
      <c r="E14" s="44">
        <f t="shared" si="23"/>
        <v>4500000</v>
      </c>
      <c r="F14" s="43">
        <f t="shared" si="24"/>
        <v>9574</v>
      </c>
      <c r="G14" s="43">
        <f t="shared" si="25"/>
        <v>7979</v>
      </c>
      <c r="H14" s="43">
        <f t="shared" si="26"/>
        <v>6649</v>
      </c>
      <c r="I14" s="43" t="e">
        <f>#REF!</f>
        <v>#REF!</v>
      </c>
      <c r="J14" s="43">
        <f t="shared" si="27"/>
        <v>0</v>
      </c>
      <c r="O14" s="45">
        <v>0</v>
      </c>
      <c r="P14" s="45">
        <f t="shared" si="28"/>
        <v>0</v>
      </c>
      <c r="Q14" s="45">
        <v>470</v>
      </c>
      <c r="R14" s="46">
        <v>4500000</v>
      </c>
    </row>
    <row r="15" spans="1:20" s="45" customFormat="1" x14ac:dyDescent="0.25">
      <c r="A15" s="43">
        <f t="shared" si="20"/>
        <v>0</v>
      </c>
      <c r="B15" s="43">
        <f t="shared" si="21"/>
        <v>450</v>
      </c>
      <c r="C15" s="43">
        <f t="shared" si="29"/>
        <v>540</v>
      </c>
      <c r="D15" s="43">
        <f t="shared" si="22"/>
        <v>648</v>
      </c>
      <c r="E15" s="44">
        <f t="shared" si="23"/>
        <v>4300000</v>
      </c>
      <c r="F15" s="43">
        <f t="shared" si="24"/>
        <v>9556</v>
      </c>
      <c r="G15" s="43">
        <f t="shared" si="25"/>
        <v>7963</v>
      </c>
      <c r="H15" s="43">
        <f t="shared" si="26"/>
        <v>6636</v>
      </c>
      <c r="I15" s="43" t="e">
        <f>#REF!</f>
        <v>#REF!</v>
      </c>
      <c r="J15" s="43">
        <f t="shared" si="27"/>
        <v>0</v>
      </c>
      <c r="O15" s="45">
        <v>0</v>
      </c>
      <c r="P15" s="45">
        <f t="shared" si="28"/>
        <v>0</v>
      </c>
      <c r="Q15" s="45">
        <v>450</v>
      </c>
      <c r="R15" s="46">
        <v>4300000</v>
      </c>
    </row>
    <row r="16" spans="1:20" x14ac:dyDescent="0.25">
      <c r="A16" s="4">
        <f t="shared" si="20"/>
        <v>0</v>
      </c>
      <c r="B16" s="4">
        <f t="shared" si="21"/>
        <v>430</v>
      </c>
      <c r="C16" s="4">
        <f t="shared" si="29"/>
        <v>516</v>
      </c>
      <c r="D16" s="4">
        <f t="shared" si="22"/>
        <v>619.19999999999993</v>
      </c>
      <c r="E16" s="5">
        <f t="shared" si="23"/>
        <v>3600000</v>
      </c>
      <c r="F16" s="10">
        <f t="shared" si="24"/>
        <v>8372</v>
      </c>
      <c r="G16" s="10">
        <f t="shared" si="25"/>
        <v>6977</v>
      </c>
      <c r="H16" s="10">
        <f t="shared" si="26"/>
        <v>5814</v>
      </c>
      <c r="I16" s="4" t="e">
        <f>#REF!</f>
        <v>#REF!</v>
      </c>
      <c r="J16" s="4">
        <f t="shared" si="27"/>
        <v>0</v>
      </c>
      <c r="O16">
        <v>0</v>
      </c>
      <c r="P16">
        <f t="shared" si="28"/>
        <v>0</v>
      </c>
      <c r="Q16">
        <v>430</v>
      </c>
      <c r="R16" s="2">
        <v>3600000</v>
      </c>
      <c r="S16" s="8"/>
      <c r="T16" s="8"/>
    </row>
    <row r="17" spans="1:25" x14ac:dyDescent="0.25">
      <c r="A17" s="4">
        <f t="shared" si="20"/>
        <v>0</v>
      </c>
      <c r="B17" s="4">
        <f t="shared" si="21"/>
        <v>0</v>
      </c>
      <c r="C17" s="4">
        <f t="shared" si="29"/>
        <v>0</v>
      </c>
      <c r="D17" s="4">
        <f t="shared" si="22"/>
        <v>0</v>
      </c>
      <c r="E17" s="5">
        <f t="shared" si="23"/>
        <v>0</v>
      </c>
      <c r="F17" s="10" t="e">
        <f t="shared" si="24"/>
        <v>#DIV/0!</v>
      </c>
      <c r="G17" s="10" t="e">
        <f t="shared" si="25"/>
        <v>#DIV/0!</v>
      </c>
      <c r="H17" s="10" t="e">
        <f t="shared" si="26"/>
        <v>#DIV/0!</v>
      </c>
      <c r="I17" s="4" t="e">
        <f>#REF!</f>
        <v>#REF!</v>
      </c>
      <c r="J17" s="4">
        <f t="shared" si="27"/>
        <v>0</v>
      </c>
      <c r="O17">
        <v>0</v>
      </c>
      <c r="P17">
        <f t="shared" si="28"/>
        <v>0</v>
      </c>
      <c r="Q17">
        <f t="shared" si="28"/>
        <v>0</v>
      </c>
      <c r="R17" s="2">
        <v>0</v>
      </c>
      <c r="S17" s="8"/>
      <c r="T17" s="8"/>
    </row>
    <row r="18" spans="1:25" x14ac:dyDescent="0.25">
      <c r="A18" s="4">
        <f t="shared" si="20"/>
        <v>0</v>
      </c>
      <c r="B18" s="4">
        <f t="shared" si="21"/>
        <v>0</v>
      </c>
      <c r="C18" s="4">
        <f t="shared" si="29"/>
        <v>0</v>
      </c>
      <c r="D18" s="4">
        <f t="shared" si="22"/>
        <v>0</v>
      </c>
      <c r="E18" s="5">
        <f t="shared" si="23"/>
        <v>0</v>
      </c>
      <c r="F18" s="10" t="e">
        <f t="shared" si="24"/>
        <v>#DIV/0!</v>
      </c>
      <c r="G18" s="10" t="e">
        <f t="shared" si="25"/>
        <v>#DIV/0!</v>
      </c>
      <c r="H18" s="10" t="e">
        <f t="shared" si="26"/>
        <v>#DIV/0!</v>
      </c>
      <c r="I18" s="4" t="e">
        <f>#REF!</f>
        <v>#REF!</v>
      </c>
      <c r="J18" s="4">
        <f t="shared" si="27"/>
        <v>0</v>
      </c>
      <c r="O18">
        <v>0</v>
      </c>
      <c r="P18">
        <f t="shared" si="28"/>
        <v>0</v>
      </c>
      <c r="Q18">
        <f t="shared" si="28"/>
        <v>0</v>
      </c>
      <c r="R18" s="2">
        <v>0</v>
      </c>
      <c r="S18" s="8"/>
      <c r="T18" s="8"/>
    </row>
    <row r="19" spans="1:25" x14ac:dyDescent="0.25">
      <c r="A19" s="4">
        <f t="shared" si="20"/>
        <v>0</v>
      </c>
      <c r="B19" s="4">
        <f t="shared" si="21"/>
        <v>0</v>
      </c>
      <c r="C19" s="4">
        <f t="shared" si="29"/>
        <v>0</v>
      </c>
      <c r="D19" s="4">
        <f t="shared" si="22"/>
        <v>0</v>
      </c>
      <c r="E19" s="5">
        <f t="shared" si="23"/>
        <v>0</v>
      </c>
      <c r="F19" s="10" t="e">
        <f t="shared" si="24"/>
        <v>#DIV/0!</v>
      </c>
      <c r="G19" s="10" t="e">
        <f t="shared" si="25"/>
        <v>#DIV/0!</v>
      </c>
      <c r="H19" s="10" t="e">
        <f t="shared" si="26"/>
        <v>#DIV/0!</v>
      </c>
      <c r="I19" s="4" t="e">
        <f>#REF!</f>
        <v>#REF!</v>
      </c>
      <c r="J19" s="4">
        <f t="shared" si="27"/>
        <v>0</v>
      </c>
      <c r="O19">
        <v>0</v>
      </c>
      <c r="P19">
        <f t="shared" si="28"/>
        <v>0</v>
      </c>
      <c r="Q19">
        <f t="shared" si="28"/>
        <v>0</v>
      </c>
      <c r="R19" s="2">
        <v>0</v>
      </c>
      <c r="S19" s="8"/>
      <c r="T19" s="8"/>
    </row>
    <row r="20" spans="1:25" ht="23.25" x14ac:dyDescent="0.35">
      <c r="U20" s="18" t="s">
        <v>13</v>
      </c>
      <c r="V20" s="19"/>
      <c r="W20" s="20">
        <v>8800</v>
      </c>
      <c r="X20" s="21" t="s">
        <v>40</v>
      </c>
      <c r="Y20" s="42"/>
    </row>
    <row r="21" spans="1:25" ht="38.25" customHeight="1" x14ac:dyDescent="0.25">
      <c r="S21" s="11"/>
      <c r="T21" s="11"/>
      <c r="U21" s="22" t="s">
        <v>14</v>
      </c>
      <c r="V21" s="19"/>
      <c r="W21" s="20">
        <v>2500</v>
      </c>
      <c r="X21" s="23"/>
    </row>
    <row r="22" spans="1:25" ht="15.75" x14ac:dyDescent="0.25">
      <c r="D22" t="s">
        <v>38</v>
      </c>
      <c r="E22">
        <v>30.78</v>
      </c>
      <c r="F22">
        <f>E22*10.764</f>
        <v>331.31592000000001</v>
      </c>
      <c r="S22" s="11"/>
      <c r="T22" s="11"/>
      <c r="U22" s="18" t="s">
        <v>15</v>
      </c>
      <c r="V22" s="19"/>
      <c r="W22" s="20">
        <f>W20-W21</f>
        <v>6300</v>
      </c>
      <c r="X22" s="23"/>
    </row>
    <row r="23" spans="1:25" ht="15.75" x14ac:dyDescent="0.25">
      <c r="D23" s="45"/>
      <c r="E23" s="45">
        <v>13.82</v>
      </c>
      <c r="F23" s="45">
        <f>E23*10.764</f>
        <v>148.75847999999999</v>
      </c>
      <c r="G23" s="6"/>
      <c r="H23" s="6"/>
      <c r="S23" s="11"/>
      <c r="T23" s="11"/>
      <c r="U23" s="18" t="s">
        <v>16</v>
      </c>
      <c r="V23" s="19"/>
      <c r="W23" s="20">
        <f>W21</f>
        <v>2500</v>
      </c>
      <c r="X23" s="23"/>
    </row>
    <row r="24" spans="1:25" ht="15.75" x14ac:dyDescent="0.25">
      <c r="F24">
        <f>SUM(F22:F23)</f>
        <v>480.07439999999997</v>
      </c>
      <c r="S24" s="11"/>
      <c r="T24" s="11"/>
      <c r="U24" s="18" t="s">
        <v>17</v>
      </c>
      <c r="V24" s="24"/>
      <c r="W24" s="25">
        <f>X24-X25</f>
        <v>-4</v>
      </c>
      <c r="X24" s="26">
        <v>2023</v>
      </c>
    </row>
    <row r="25" spans="1:25" ht="15.75" x14ac:dyDescent="0.25">
      <c r="S25" s="11"/>
      <c r="T25" s="11"/>
      <c r="U25" s="18" t="s">
        <v>18</v>
      </c>
      <c r="V25" s="24"/>
      <c r="W25" s="25">
        <f>W26-W24</f>
        <v>64</v>
      </c>
      <c r="X25" s="25">
        <v>2027</v>
      </c>
      <c r="Y25" t="s">
        <v>39</v>
      </c>
    </row>
    <row r="26" spans="1:25" ht="15.75" x14ac:dyDescent="0.25">
      <c r="S26" s="11"/>
      <c r="T26" s="11"/>
      <c r="U26" s="18" t="s">
        <v>19</v>
      </c>
      <c r="V26" s="24"/>
      <c r="W26" s="25">
        <v>60</v>
      </c>
      <c r="X26" s="25"/>
    </row>
    <row r="27" spans="1:25" ht="39" customHeight="1" x14ac:dyDescent="0.25">
      <c r="P27" s="49" t="s">
        <v>43</v>
      </c>
      <c r="Q27" s="49"/>
      <c r="R27" s="49"/>
      <c r="S27" s="49"/>
      <c r="T27" s="50"/>
      <c r="U27" s="22" t="s">
        <v>20</v>
      </c>
      <c r="V27" s="24"/>
      <c r="W27" s="25">
        <v>0</v>
      </c>
      <c r="X27" s="25"/>
    </row>
    <row r="28" spans="1:25" ht="15.75" x14ac:dyDescent="0.25">
      <c r="U28" s="18"/>
      <c r="V28" s="27"/>
      <c r="W28" s="28">
        <f>W27%</f>
        <v>0</v>
      </c>
      <c r="X28" s="28"/>
    </row>
    <row r="29" spans="1:25" ht="15.75" x14ac:dyDescent="0.25">
      <c r="H29">
        <v>3550000</v>
      </c>
      <c r="P29" s="15" t="s">
        <v>30</v>
      </c>
      <c r="Q29" s="15" t="s">
        <v>31</v>
      </c>
      <c r="R29" s="15" t="s">
        <v>32</v>
      </c>
      <c r="S29" s="15" t="s">
        <v>33</v>
      </c>
      <c r="T29" s="13"/>
      <c r="U29" s="18" t="s">
        <v>21</v>
      </c>
      <c r="V29" s="19"/>
      <c r="W29" s="20">
        <f>W23*W28</f>
        <v>0</v>
      </c>
      <c r="X29" s="23"/>
    </row>
    <row r="30" spans="1:25" ht="15.75" x14ac:dyDescent="0.25">
      <c r="H30">
        <f>H29*0.9</f>
        <v>3195000</v>
      </c>
      <c r="Q30">
        <f>N18</f>
        <v>0</v>
      </c>
      <c r="R30" s="16">
        <f>N16</f>
        <v>0</v>
      </c>
      <c r="S30" s="16">
        <f>R30*Q30</f>
        <v>0</v>
      </c>
      <c r="U30" s="18" t="s">
        <v>22</v>
      </c>
      <c r="V30" s="19"/>
      <c r="W30" s="20">
        <f>W23-W29</f>
        <v>2500</v>
      </c>
      <c r="X30" s="23"/>
    </row>
    <row r="31" spans="1:25" ht="15.75" x14ac:dyDescent="0.25">
      <c r="H31">
        <v>4000000</v>
      </c>
      <c r="R31" s="6" t="s">
        <v>33</v>
      </c>
      <c r="S31" s="17">
        <f>SUM(S30:S30)</f>
        <v>0</v>
      </c>
      <c r="U31" s="18" t="s">
        <v>15</v>
      </c>
      <c r="V31" s="19"/>
      <c r="W31" s="20">
        <f>W22</f>
        <v>6300</v>
      </c>
      <c r="X31" s="23"/>
    </row>
    <row r="32" spans="1:25" ht="15.75" x14ac:dyDescent="0.25">
      <c r="H32">
        <f>H31*0.8</f>
        <v>3200000</v>
      </c>
      <c r="R32" s="6" t="s">
        <v>24</v>
      </c>
      <c r="S32" s="17">
        <f>S31*90%</f>
        <v>0</v>
      </c>
      <c r="U32" s="24"/>
      <c r="V32" s="19"/>
      <c r="W32" s="20"/>
      <c r="X32" s="23"/>
    </row>
    <row r="33" spans="8:24" ht="15.75" x14ac:dyDescent="0.25">
      <c r="R33" s="6" t="s">
        <v>34</v>
      </c>
      <c r="S33" s="17">
        <f>S31*80%</f>
        <v>0</v>
      </c>
      <c r="U33" s="29" t="s">
        <v>23</v>
      </c>
      <c r="V33" s="30"/>
      <c r="W33" s="21">
        <f>W31+W30</f>
        <v>8800</v>
      </c>
      <c r="X33" s="23"/>
    </row>
    <row r="34" spans="8:24" ht="15.75" x14ac:dyDescent="0.25">
      <c r="S34" s="11"/>
      <c r="T34" s="11"/>
      <c r="U34" s="24"/>
      <c r="V34" s="24"/>
      <c r="W34" s="25"/>
      <c r="X34" s="25"/>
    </row>
    <row r="35" spans="8:24" ht="15.75" x14ac:dyDescent="0.25">
      <c r="S35" s="11"/>
      <c r="T35" s="11"/>
      <c r="U35" s="29" t="s">
        <v>37</v>
      </c>
      <c r="V35" s="31"/>
      <c r="W35" s="26">
        <v>480</v>
      </c>
      <c r="X35" s="25"/>
    </row>
    <row r="36" spans="8:24" ht="15.75" x14ac:dyDescent="0.25">
      <c r="P36" s="14" t="s">
        <v>29</v>
      </c>
      <c r="S36" s="11"/>
      <c r="T36" s="12"/>
      <c r="U36" s="18" t="s">
        <v>33</v>
      </c>
      <c r="V36" s="32"/>
      <c r="W36" s="33">
        <f>W33*W35+X37</f>
        <v>4224000</v>
      </c>
      <c r="X36" s="34"/>
    </row>
    <row r="37" spans="8:24" ht="15.75" x14ac:dyDescent="0.25">
      <c r="H37" t="s">
        <v>41</v>
      </c>
      <c r="S37" s="12"/>
      <c r="T37" s="11"/>
      <c r="U37" s="18" t="s">
        <v>24</v>
      </c>
      <c r="V37" s="24"/>
      <c r="W37" s="35">
        <f>W36*0.98</f>
        <v>4139520</v>
      </c>
      <c r="X37" s="36"/>
    </row>
    <row r="38" spans="8:24" ht="15.75" x14ac:dyDescent="0.25">
      <c r="H38" t="s">
        <v>42</v>
      </c>
      <c r="J38" s="47">
        <v>45200</v>
      </c>
      <c r="S38" s="11"/>
      <c r="T38" s="11"/>
      <c r="U38" s="18" t="s">
        <v>25</v>
      </c>
      <c r="V38" s="24"/>
      <c r="W38" s="35">
        <f>W36*0.8</f>
        <v>3379200</v>
      </c>
      <c r="X38" s="35"/>
    </row>
    <row r="39" spans="8:24" ht="15.75" x14ac:dyDescent="0.25">
      <c r="O39" s="11"/>
      <c r="P39" s="11"/>
      <c r="Q39" s="11"/>
      <c r="R39" s="11"/>
      <c r="S39" s="11"/>
      <c r="T39" s="11"/>
      <c r="U39" s="18"/>
      <c r="V39" s="24"/>
      <c r="W39" s="37"/>
      <c r="X39" s="25"/>
    </row>
    <row r="40" spans="8:24" ht="15.75" x14ac:dyDescent="0.25">
      <c r="U40" s="38" t="s">
        <v>26</v>
      </c>
      <c r="V40" s="39"/>
      <c r="W40" s="40">
        <f>W21*W35</f>
        <v>1200000</v>
      </c>
      <c r="X40" s="40"/>
    </row>
    <row r="41" spans="8:24" ht="15.75" x14ac:dyDescent="0.25">
      <c r="U41" s="18" t="s">
        <v>27</v>
      </c>
      <c r="V41" s="24"/>
      <c r="W41" s="37"/>
      <c r="X41" s="37"/>
    </row>
    <row r="42" spans="8:24" ht="15.75" x14ac:dyDescent="0.25">
      <c r="U42" s="41" t="s">
        <v>28</v>
      </c>
      <c r="V42" s="37"/>
      <c r="W42" s="35">
        <f>W36*0.025/12</f>
        <v>8800</v>
      </c>
      <c r="X42" s="35"/>
    </row>
  </sheetData>
  <mergeCells count="3">
    <mergeCell ref="A9:R9"/>
    <mergeCell ref="A2:R2"/>
    <mergeCell ref="P27:T27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X18" sqref="X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19A91-FE65-42D8-B202-8734AF7E1F77}">
  <dimension ref="R19:S21"/>
  <sheetViews>
    <sheetView workbookViewId="0">
      <selection activeCell="P26" sqref="P26"/>
    </sheetView>
  </sheetViews>
  <sheetFormatPr defaultRowHeight="15" x14ac:dyDescent="0.25"/>
  <sheetData>
    <row r="19" spans="18:19" x14ac:dyDescent="0.25">
      <c r="R19">
        <v>40.1</v>
      </c>
    </row>
    <row r="20" spans="18:19" x14ac:dyDescent="0.25">
      <c r="R20">
        <v>16.87</v>
      </c>
    </row>
    <row r="21" spans="18:19" x14ac:dyDescent="0.25">
      <c r="R21">
        <f>SUM(R19:R20)</f>
        <v>56.97</v>
      </c>
      <c r="S21">
        <f>R21*10.764</f>
        <v>613.22507999999993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A60E72-5F7B-4ED1-91C8-7764B94ECDE5}">
  <dimension ref="R15:S17"/>
  <sheetViews>
    <sheetView workbookViewId="0">
      <selection activeCell="S18" sqref="S18"/>
    </sheetView>
  </sheetViews>
  <sheetFormatPr defaultRowHeight="15" x14ac:dyDescent="0.25"/>
  <sheetData>
    <row r="15" spans="18:18" x14ac:dyDescent="0.25">
      <c r="R15">
        <v>50.21</v>
      </c>
    </row>
    <row r="16" spans="18:18" x14ac:dyDescent="0.25">
      <c r="R16">
        <v>9.8699999999999992</v>
      </c>
    </row>
    <row r="17" spans="18:19" x14ac:dyDescent="0.25">
      <c r="R17">
        <f>SUM(R15:R16)</f>
        <v>60.08</v>
      </c>
      <c r="S17">
        <f>R17*10.764</f>
        <v>646.70111999999995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AAE747-A619-43E8-90B2-1631456DDAF4}">
  <dimension ref="T12:U14"/>
  <sheetViews>
    <sheetView workbookViewId="0">
      <selection activeCell="R17" sqref="R17"/>
    </sheetView>
  </sheetViews>
  <sheetFormatPr defaultRowHeight="15" x14ac:dyDescent="0.25"/>
  <sheetData>
    <row r="12" spans="20:21" x14ac:dyDescent="0.25">
      <c r="T12">
        <v>33.32</v>
      </c>
    </row>
    <row r="13" spans="20:21" x14ac:dyDescent="0.25">
      <c r="T13">
        <v>12.11</v>
      </c>
    </row>
    <row r="14" spans="20:21" x14ac:dyDescent="0.25">
      <c r="T14">
        <f>SUM(T12:T13)</f>
        <v>45.43</v>
      </c>
      <c r="U14">
        <f>T14*10.764</f>
        <v>489.00851999999998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4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13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20-20</vt:lpstr>
      <vt:lpstr>Sheet15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2024-09-05T07:31:17Z</dcterms:modified>
</cp:coreProperties>
</file>