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DFABE2D-D163-4A4E-B745-4DE11710654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7" i="1"/>
  <c r="I37" i="1"/>
  <c r="J40" i="1"/>
  <c r="I40" i="1"/>
  <c r="B29" i="1"/>
  <c r="N38" i="1" l="1"/>
  <c r="L38" i="1"/>
  <c r="L37" i="1"/>
  <c r="B20" i="1"/>
  <c r="H17" i="1"/>
  <c r="G13" i="1"/>
  <c r="O19" i="1" l="1"/>
  <c r="O18" i="1"/>
  <c r="H18" i="1"/>
  <c r="L17" i="1"/>
  <c r="H21" i="1"/>
  <c r="H19" i="1"/>
  <c r="I17" i="1"/>
  <c r="A40" i="1" l="1"/>
  <c r="A39" i="1"/>
  <c r="A38" i="1"/>
  <c r="A37" i="1"/>
  <c r="A36" i="1"/>
  <c r="A35" i="1"/>
  <c r="H28" i="1"/>
  <c r="C28" i="1"/>
  <c r="N14" i="1"/>
  <c r="M14" i="1"/>
  <c r="M13" i="1"/>
  <c r="L14" i="1"/>
  <c r="L13" i="1"/>
  <c r="F6" i="1"/>
  <c r="H29" i="1" l="1"/>
  <c r="F41" i="1" l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40" i="1" l="1"/>
  <c r="B12" i="1"/>
  <c r="B13" i="1" s="1"/>
  <c r="B15" i="1" s="1"/>
  <c r="C37" i="1"/>
  <c r="C36" i="1"/>
  <c r="C35" i="1"/>
  <c r="J37" i="1" l="1"/>
  <c r="B17" i="1"/>
  <c r="J35" i="1"/>
  <c r="I31" i="1"/>
  <c r="B19" i="1" l="1"/>
  <c r="B18" i="1"/>
  <c r="B21" i="1"/>
  <c r="I30" i="1"/>
  <c r="I27" i="1" l="1"/>
  <c r="I32" i="1"/>
  <c r="F27" i="1"/>
  <c r="G27" i="1" l="1"/>
  <c r="F28" i="1"/>
  <c r="G28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G37" i="1"/>
  <c r="H35" i="1" l="1"/>
  <c r="I28" i="1" l="1"/>
  <c r="H32" i="1" l="1"/>
  <c r="H31" i="1"/>
  <c r="H33" i="1"/>
  <c r="H27" i="1" l="1"/>
  <c r="H36" i="1" l="1"/>
  <c r="H30" i="1"/>
  <c r="G3" i="1" l="1"/>
  <c r="G29" i="1"/>
  <c r="F29" i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<sst xmlns="http://schemas.openxmlformats.org/spreadsheetml/2006/main" count="30" uniqueCount="28">
  <si>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</si>
  <si>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</si>
  <si>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</si>
  <si>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</si>
  <si>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</si>
  <si>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</si>
  <si>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</si>
  <si>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</si>
  <si>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</si>
  <si>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</si>
  <si>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</si>
  <si>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</si>
  <si>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</si>
  <si>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</si>
  <si>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</si>
  <si>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</si>
  <si>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</si>
  <si>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</si>
  <si>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</si>
  <si>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</si>
  <si>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</si>
  <si>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</si>
  <si>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</si>
  <si>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</si>
  <si>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</si>
  <si>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</si>
  <si>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 xml:space="preserve">Measurement </t>
  </si>
  <si>
    <t>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</si>
</sst>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43" fontId="3" fillId="0" borderId="0" xfId="0" applyNumberFormat="1" applyFont="1"/>
    <xf numFmtId="0" fontId="7" fillId="3" borderId="1" xfId="0" applyFont="1" applyFill="1" applyBorder="1"/>
    <xf numFmtId="0" fontId="0" fillId="3" borderId="1" xfId="0" applyFill="1" applyBorder="1"/>
    <xf numFmtId="43" fontId="0" fillId="3" borderId="1" xfId="0" applyNumberFormat="1" applyFill="1" applyBorder="1"/>
    <xf numFmtId="0" fontId="4" fillId="3" borderId="0" xfId="0" applyFont="1" applyFill="1"/>
    <xf numFmtId="0" fontId="7" fillId="3" borderId="0" xfId="0" applyFont="1" applyFill="1"/>
    <xf numFmtId="0" fontId="0" fillId="3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44</xdr:row>
      <xdr:rowOff>1170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944546-F907-4F9F-A611-74E5CCBF7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838317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134560</xdr:colOff>
      <xdr:row>44</xdr:row>
      <xdr:rowOff>48802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5E7276-50A3-46F3-820D-A061786A1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68960" cy="8430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14</xdr:col>
      <xdr:colOff>182186</xdr:colOff>
      <xdr:row>34</xdr:row>
      <xdr:rowOff>96167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D17879-EC0C-4F42-919C-644B3B86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8678486" cy="657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10" zoomScaleNormal="100" workbookViewId="0">
      <selection activeCell="B29" sqref="B2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17000</v>
      </c>
      <c r="C3" s="17"/>
      <c r="D3" s="10"/>
      <c r="E3">
        <v>1988</v>
      </c>
      <c r="F3" s="3">
        <v>2024</v>
      </c>
      <c r="G3" s="4">
        <f>F3-E3</f>
        <v>36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14500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51"/>
      <c r="F6" s="3">
        <f>12*10.764</f>
        <v>129.16800000000001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36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24</v>
      </c>
      <c r="C8" s="20"/>
      <c r="D8" s="42"/>
      <c r="F8" s="5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54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0.54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1350</v>
      </c>
      <c r="C12" s="21"/>
      <c r="D12" s="44"/>
      <c r="E12" t="s">
        <v>26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1150</v>
      </c>
      <c r="C13" s="21"/>
      <c r="D13" s="44"/>
      <c r="G13" s="13">
        <f>34*10.764</f>
        <v>365.976</v>
      </c>
      <c r="H13" s="31"/>
      <c r="I13" s="31"/>
      <c r="J13" s="34"/>
      <c r="K13" s="34"/>
      <c r="L13" s="30">
        <f>18*10.764</f>
        <v>193.75199999999998</v>
      </c>
      <c r="M13" s="45">
        <f>16*10.764</f>
        <v>172.22399999999999</v>
      </c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14500</v>
      </c>
      <c r="C14" s="17"/>
      <c r="D14" s="10"/>
      <c r="F14" s="6"/>
      <c r="G14" s="13"/>
      <c r="H14" s="31"/>
      <c r="I14" s="31"/>
      <c r="J14" s="34"/>
      <c r="K14" s="34"/>
      <c r="L14" s="30">
        <f>L13/2</f>
        <v>96.875999999999991</v>
      </c>
      <c r="M14" s="45">
        <f>M13/2</f>
        <v>86.111999999999995</v>
      </c>
      <c r="N14" s="51">
        <f>L14+M14</f>
        <v>182.988</v>
      </c>
      <c r="O14" s="31"/>
      <c r="P14" s="31"/>
      <c r="Q14" s="31"/>
    </row>
    <row r="15" spans="1:17" ht="16.5" x14ac:dyDescent="0.3">
      <c r="A15" s="16" t="s">
        <v>10</v>
      </c>
      <c r="B15" s="28">
        <f>B14+B13</f>
        <v>15650</v>
      </c>
      <c r="C15" s="17"/>
      <c r="D15" s="10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129</v>
      </c>
      <c r="C16" s="38"/>
      <c r="D16" s="8"/>
      <c r="E16" s="5"/>
      <c r="F16" s="5"/>
      <c r="G16" s="5"/>
      <c r="H16" s="6"/>
      <c r="M16" s="33"/>
    </row>
    <row r="17" spans="1:15" ht="16.5" x14ac:dyDescent="0.3">
      <c r="A17" s="16" t="s">
        <v>11</v>
      </c>
      <c r="B17" s="23">
        <f>B15*B16</f>
        <v>2018850</v>
      </c>
      <c r="C17" s="23"/>
      <c r="D17" s="10"/>
      <c r="E17" s="5"/>
      <c r="F17" s="36"/>
      <c r="G17" s="5"/>
      <c r="H17" s="6">
        <f>4992*10.764</f>
        <v>53733.887999999999</v>
      </c>
      <c r="I17">
        <f>34*10.764</f>
        <v>365.976</v>
      </c>
      <c r="L17">
        <f>18*10.764</f>
        <v>193.75199999999998</v>
      </c>
      <c r="M17" s="5"/>
      <c r="N17" s="6"/>
      <c r="O17">
        <v>53734</v>
      </c>
    </row>
    <row r="18" spans="1:15" ht="16.5" x14ac:dyDescent="0.3">
      <c r="A18" s="16" t="s">
        <v>24</v>
      </c>
      <c r="B18" s="23">
        <f>B17*0.85</f>
        <v>1716022.5</v>
      </c>
      <c r="C18" s="23"/>
      <c r="D18" s="10"/>
      <c r="E18" s="5"/>
      <c r="F18" s="36"/>
      <c r="G18" s="5"/>
      <c r="H18" s="6">
        <f>H17/I17</f>
        <v>146.8235294117647</v>
      </c>
      <c r="M18" s="5"/>
      <c r="N18" s="6"/>
      <c r="O18">
        <f>O17/10</f>
        <v>5373.4</v>
      </c>
    </row>
    <row r="19" spans="1:15" ht="16.5" x14ac:dyDescent="0.3">
      <c r="A19" s="16" t="s">
        <v>25</v>
      </c>
      <c r="B19" s="23">
        <f>B17*0.7</f>
        <v>1413195</v>
      </c>
      <c r="C19" s="23"/>
      <c r="D19" s="10"/>
      <c r="E19" s="5"/>
      <c r="F19" s="36"/>
      <c r="G19" s="5"/>
      <c r="H19" s="6">
        <f>H18/10.764</f>
        <v>13.640238704177323</v>
      </c>
      <c r="M19" s="5"/>
      <c r="N19" s="6"/>
      <c r="O19">
        <f>O18/10.764</f>
        <v>499.20104050538833</v>
      </c>
    </row>
    <row r="20" spans="1:15" ht="16.5" x14ac:dyDescent="0.3">
      <c r="A20" s="16" t="s">
        <v>12</v>
      </c>
      <c r="B20" s="24">
        <f>129*B4</f>
        <v>322500</v>
      </c>
      <c r="C20" s="17"/>
      <c r="D20" s="10"/>
      <c r="E20" s="6"/>
      <c r="F20" s="5"/>
      <c r="H20">
        <v>2.5</v>
      </c>
    </row>
    <row r="21" spans="1:15" ht="16.5" x14ac:dyDescent="0.3">
      <c r="A21" s="19" t="s">
        <v>16</v>
      </c>
      <c r="B21" s="24">
        <f>B17*0.03/12</f>
        <v>5047.125</v>
      </c>
      <c r="C21" s="39"/>
      <c r="D21" s="10"/>
      <c r="E21" s="6"/>
      <c r="F21" s="5"/>
      <c r="H21" s="6">
        <f>H20+H19</f>
        <v>16.140238704177321</v>
      </c>
    </row>
    <row r="22" spans="1:15" x14ac:dyDescent="0.25">
      <c r="B22" s="12"/>
    </row>
    <row r="23" spans="1:15" x14ac:dyDescent="0.25">
      <c r="B23" s="12"/>
    </row>
    <row r="25" spans="1:15" x14ac:dyDescent="0.25">
      <c r="C25" t="s">
        <v>14</v>
      </c>
    </row>
    <row r="26" spans="1:15" x14ac:dyDescent="0.25">
      <c r="B26" s="9" t="s">
        <v>15</v>
      </c>
      <c r="C26" s="8" t="s">
        <v>20</v>
      </c>
      <c r="D26" s="8" t="s">
        <v>27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5" ht="17.25" x14ac:dyDescent="0.3">
      <c r="B27" s="9"/>
      <c r="C27" s="8">
        <v>450</v>
      </c>
      <c r="D27" s="8"/>
      <c r="E27" s="8">
        <v>6300000</v>
      </c>
      <c r="F27" s="10" t="e">
        <f t="shared" ref="F27:F33" si="0">E27/B27</f>
        <v>#DIV/0!</v>
      </c>
      <c r="G27" s="10">
        <f>E27/C27</f>
        <v>14000</v>
      </c>
      <c r="H27" s="10" t="e">
        <f>E27/#REF!</f>
        <v>#REF!</v>
      </c>
      <c r="I27" s="8" t="e">
        <f>C27/B27</f>
        <v>#DIV/0!</v>
      </c>
      <c r="J27" s="15"/>
    </row>
    <row r="28" spans="1:15" ht="17.25" x14ac:dyDescent="0.3">
      <c r="B28" s="53">
        <v>430</v>
      </c>
      <c r="C28" s="54">
        <f>B28*1.2</f>
        <v>516</v>
      </c>
      <c r="D28" s="54">
        <v>600</v>
      </c>
      <c r="E28" s="54">
        <v>10500000</v>
      </c>
      <c r="F28" s="10">
        <f t="shared" si="0"/>
        <v>24418.60465116279</v>
      </c>
      <c r="G28" s="10">
        <f>E28/C28</f>
        <v>20348.837209302324</v>
      </c>
      <c r="H28" s="10">
        <f>E28/D28</f>
        <v>17500</v>
      </c>
      <c r="I28" s="8">
        <f>C28/B28</f>
        <v>1.2</v>
      </c>
      <c r="J28" s="15"/>
    </row>
    <row r="29" spans="1:15" x14ac:dyDescent="0.25">
      <c r="B29" s="53">
        <f>C29/1.2</f>
        <v>155.83333333333334</v>
      </c>
      <c r="C29" s="54">
        <v>187</v>
      </c>
      <c r="D29" s="54"/>
      <c r="E29" s="55">
        <v>3500000</v>
      </c>
      <c r="F29" s="10">
        <f t="shared" si="0"/>
        <v>22459.893048128342</v>
      </c>
      <c r="G29" s="10">
        <f t="shared" ref="G29:G33" si="1">E29/C29</f>
        <v>18716.577540106951</v>
      </c>
      <c r="H29" s="10" t="e">
        <f>E29/D29</f>
        <v>#DIV/0!</v>
      </c>
      <c r="I29" s="8"/>
    </row>
    <row r="30" spans="1:15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5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5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4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4" x14ac:dyDescent="0.25">
      <c r="A35">
        <f>15*10.764</f>
        <v>161.45999999999998</v>
      </c>
      <c r="B35" s="7">
        <v>2139000</v>
      </c>
      <c r="C35">
        <f t="shared" ref="C35:C41" si="2">B35/A35</f>
        <v>13247.86324786325</v>
      </c>
      <c r="D35">
        <v>875000</v>
      </c>
      <c r="E35">
        <v>30000</v>
      </c>
      <c r="F35">
        <f>E35+D35+B35</f>
        <v>3044000</v>
      </c>
      <c r="G35">
        <f>F35/A35</f>
        <v>18852.966679053639</v>
      </c>
      <c r="H35" s="6" t="e">
        <f>F35/#REF!</f>
        <v>#REF!</v>
      </c>
      <c r="J35" s="6">
        <f>B15/C36</f>
        <v>0.65072378057142855</v>
      </c>
    </row>
    <row r="36" spans="1:14" x14ac:dyDescent="0.25">
      <c r="A36">
        <f>13.52*10.764</f>
        <v>145.52928</v>
      </c>
      <c r="B36" s="7">
        <v>3500000</v>
      </c>
      <c r="C36">
        <f t="shared" si="2"/>
        <v>24050.143036507841</v>
      </c>
      <c r="D36">
        <v>882000</v>
      </c>
      <c r="E36">
        <v>30000</v>
      </c>
      <c r="F36">
        <f>E36+D36+B36</f>
        <v>4412000</v>
      </c>
      <c r="G36">
        <f>F36/A36</f>
        <v>30316.923164877884</v>
      </c>
      <c r="H36" s="6" t="e">
        <f>F36/#REF!</f>
        <v>#REF!</v>
      </c>
    </row>
    <row r="37" spans="1:14" x14ac:dyDescent="0.25">
      <c r="A37" s="58">
        <f>25.02*10.764</f>
        <v>269.31527999999997</v>
      </c>
      <c r="B37" s="57">
        <v>4500000</v>
      </c>
      <c r="C37" s="58">
        <f t="shared" si="2"/>
        <v>16709.040794120559</v>
      </c>
      <c r="G37" t="e">
        <f>F37/#REF!</f>
        <v>#REF!</v>
      </c>
      <c r="H37">
        <f>B37/I37</f>
        <v>20050.848952944671</v>
      </c>
      <c r="I37">
        <f>A37/1.2</f>
        <v>224.42939999999999</v>
      </c>
      <c r="J37" s="6">
        <f>B15/C37</f>
        <v>0.93661869599999981</v>
      </c>
      <c r="L37">
        <f>13*10.764</f>
        <v>139.93199999999999</v>
      </c>
    </row>
    <row r="38" spans="1:14" ht="15.75" x14ac:dyDescent="0.25">
      <c r="A38" s="48">
        <f>21.79*10.764</f>
        <v>234.54755999999998</v>
      </c>
      <c r="B38" s="49">
        <v>4550000</v>
      </c>
      <c r="C38" s="50">
        <f t="shared" si="2"/>
        <v>19399.050665886272</v>
      </c>
      <c r="D38" s="50">
        <v>899500</v>
      </c>
      <c r="E38" s="50">
        <v>30000</v>
      </c>
      <c r="F38" s="50">
        <f>E38+D38+B38</f>
        <v>5479500</v>
      </c>
      <c r="G38" s="50">
        <f>F38/A38</f>
        <v>23361.99958763161</v>
      </c>
      <c r="L38">
        <f>12*10.764</f>
        <v>129.16800000000001</v>
      </c>
      <c r="M38">
        <v>4500000</v>
      </c>
      <c r="N38">
        <f>M38/L38</f>
        <v>34838.350055741357</v>
      </c>
    </row>
    <row r="39" spans="1:14" x14ac:dyDescent="0.25">
      <c r="A39" s="58">
        <f>22.58*10.764</f>
        <v>243.05111999999997</v>
      </c>
      <c r="B39" s="57">
        <v>4500000</v>
      </c>
      <c r="C39" s="58">
        <f t="shared" si="2"/>
        <v>18514.623590296564</v>
      </c>
    </row>
    <row r="40" spans="1:14" ht="15.75" x14ac:dyDescent="0.25">
      <c r="A40" s="56">
        <f>12*10.764</f>
        <v>129.16800000000001</v>
      </c>
      <c r="B40" s="57">
        <v>2000000</v>
      </c>
      <c r="C40" s="58">
        <f t="shared" si="2"/>
        <v>15483.711135885049</v>
      </c>
      <c r="D40" s="50">
        <v>1194000</v>
      </c>
      <c r="E40" s="50">
        <v>30000</v>
      </c>
      <c r="F40" s="50">
        <f>E40+D40+B40</f>
        <v>3224000</v>
      </c>
      <c r="G40" s="50">
        <f>F40/A40</f>
        <v>24959.742351046698</v>
      </c>
      <c r="H40">
        <f>A39/1.2</f>
        <v>202.54259999999999</v>
      </c>
      <c r="I40">
        <f>A40/1.2</f>
        <v>107.64000000000001</v>
      </c>
      <c r="J40">
        <f>B40/I40</f>
        <v>18580.453363062057</v>
      </c>
    </row>
    <row r="41" spans="1:14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  <c r="H41">
        <f>B39/H40</f>
        <v>22217.548308355872</v>
      </c>
    </row>
    <row r="42" spans="1:14" ht="15.75" x14ac:dyDescent="0.25">
      <c r="A42" s="30"/>
    </row>
    <row r="43" spans="1:14" ht="15.75" x14ac:dyDescent="0.25">
      <c r="A43" s="30"/>
    </row>
    <row r="44" spans="1:14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8" sqref="H2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Q7" sqref="Q7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2024-09-20T11:57:31Z</dcterms:modified>
</cp:coreProperties>
</file>