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Valuation Work\Flat Folder\Gurwant Singh\"/>
    </mc:Choice>
  </mc:AlternateContent>
  <xr:revisionPtr revIDLastSave="0" documentId="13_ncr:1_{CAD377F5-2285-4B1C-BA75-28DA24BFE203}" xr6:coauthVersionLast="47" xr6:coauthVersionMax="47" xr10:uidLastSave="{00000000-0000-0000-0000-000000000000}"/>
  <bookViews>
    <workbookView xWindow="4200" yWindow="15" windowWidth="14025" windowHeight="15465" tabRatio="932" xr2:uid="{00000000-000D-0000-FFFF-FFFF00000000}"/>
  </bookViews>
  <sheets>
    <sheet name="Calculation" sheetId="23" r:id="rId1"/>
    <sheet name="Depreciation (2)" sheetId="25" r:id="rId2"/>
    <sheet name="RR" sheetId="24" r:id="rId3"/>
    <sheet name="SI and PI Summary Working" sheetId="26" r:id="rId4"/>
    <sheet name="7571" sheetId="30" r:id="rId5"/>
    <sheet name="10745" sheetId="31" r:id="rId6"/>
    <sheet name="12598" sheetId="32" r:id="rId7"/>
    <sheet name="12788" sheetId="33" r:id="rId8"/>
    <sheet name="16104" sheetId="34" r:id="rId9"/>
    <sheet name="Sheet6" sheetId="35" r:id="rId10"/>
  </sheets>
  <calcPr calcId="191029"/>
</workbook>
</file>

<file path=xl/calcChain.xml><?xml version="1.0" encoding="utf-8"?>
<calcChain xmlns="http://schemas.openxmlformats.org/spreadsheetml/2006/main">
  <c r="B23" i="23" l="1"/>
  <c r="C4" i="25"/>
  <c r="C5" i="25"/>
  <c r="B18" i="23"/>
  <c r="C7" i="23"/>
  <c r="H6" i="26"/>
  <c r="F6" i="26"/>
  <c r="H5" i="26"/>
  <c r="F5" i="26"/>
  <c r="H4" i="26"/>
  <c r="F4" i="26"/>
  <c r="H3" i="26"/>
  <c r="F3" i="26"/>
  <c r="F2" i="26"/>
  <c r="H2" i="26" s="1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B24" i="23" l="1"/>
  <c r="C7" i="25"/>
  <c r="C9" i="25" s="1"/>
  <c r="C10" i="25" s="1"/>
  <c r="E10" i="25" s="1"/>
  <c r="E13" i="25" s="1"/>
  <c r="E5" i="25"/>
  <c r="B85" i="23" l="1"/>
  <c r="B8" i="23"/>
  <c r="B6" i="23"/>
  <c r="B5" i="23"/>
  <c r="B14" i="23" s="1"/>
  <c r="B10" i="23" l="1"/>
  <c r="B11" i="23" s="1"/>
  <c r="B12" i="23" s="1"/>
  <c r="B13" i="23" s="1"/>
  <c r="B16" i="23" l="1"/>
  <c r="B19" i="23" s="1"/>
  <c r="B20" i="23" l="1"/>
  <c r="B22" i="23" l="1"/>
  <c r="B21" i="23"/>
  <c r="B26" i="23"/>
</calcChain>
</file>

<file path=xl/sharedStrings.xml><?xml version="1.0" encoding="utf-8"?>
<sst xmlns="http://schemas.openxmlformats.org/spreadsheetml/2006/main" count="74" uniqueCount="69">
  <si>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</si>
  <si>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</si>
  <si>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</si>
  <si>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</si>
  <si>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</si>
  <si>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</si>
  <si>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</si>
  <si>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</si>
  <si>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</si>
  <si>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</si>
  <si>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</si>
  <si>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IV</t>
  </si>
  <si>
    <t>RR Value</t>
  </si>
  <si>
    <t>Rental Value</t>
  </si>
  <si>
    <t>Govt. Value</t>
  </si>
  <si>
    <t>Flat No. 303</t>
  </si>
  <si>
    <t>FMV Value</t>
  </si>
  <si>
    <t>RV Value</t>
  </si>
  <si>
    <t>DV Value</t>
  </si>
  <si>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</si>
  <si>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</si>
  <si>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</si>
  <si>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</si>
  <si>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</si>
  <si>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</si>
  <si>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>Increased 5% for Higher floor (5th -10th Floor)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</si>
  <si>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</si>
  <si>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</si>
  <si>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</si>
  <si>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</si>
  <si>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</si>
  <si>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</si>
  <si>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</si>
  <si>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</si>
  <si>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</si>
  <si>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</si>
  <si>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</si>
  <si>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</si>
  <si>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</si>
  <si>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</si>
  <si>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</si>
  <si>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</si>
  <si>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</si>
  <si>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</si>
  <si>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31 and above</t>
  </si>
  <si>
    <t>Year of Construction</t>
  </si>
  <si>
    <t>Age of the Building</t>
  </si>
  <si>
    <t>Life of the building estimated</t>
  </si>
  <si>
    <t>Flat No. 302 &amp; 303</t>
  </si>
  <si>
    <t>rate on BUA</t>
  </si>
  <si>
    <t>Sr.</t>
  </si>
  <si>
    <t>Bungalow No.</t>
  </si>
  <si>
    <t>Built Up Area in Sq. Ft.</t>
  </si>
  <si>
    <t>Built Up Area in Sq. M.</t>
  </si>
  <si>
    <t>54-60</t>
  </si>
  <si>
    <t>Doc. No.</t>
  </si>
  <si>
    <t>Dated</t>
  </si>
  <si>
    <t>7571/2024</t>
  </si>
  <si>
    <t>10745/2024</t>
  </si>
  <si>
    <t>12598/2024</t>
  </si>
  <si>
    <t>62-68</t>
  </si>
  <si>
    <t>12788/2024</t>
  </si>
  <si>
    <t>71-79</t>
  </si>
  <si>
    <t>118-133</t>
  </si>
  <si>
    <r>
      <t xml:space="preserve">Purchase Price in </t>
    </r>
    <r>
      <rPr>
        <b/>
        <sz val="11"/>
        <color theme="1"/>
        <rFont val="Rupee Foradian"/>
        <family val="2"/>
      </rPr>
      <t>`</t>
    </r>
  </si>
  <si>
    <r>
      <t xml:space="preserve">Rate / Sq. Ft. in </t>
    </r>
    <r>
      <rPr>
        <b/>
        <sz val="11"/>
        <color theme="1"/>
        <rFont val="Rupee Foradian"/>
        <family val="2"/>
      </rPr>
      <t>`</t>
    </r>
  </si>
  <si>
    <t>16104/2023</t>
  </si>
  <si>
    <t>Built Up Area</t>
  </si>
  <si>
    <t>Bungalow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</si>
</sst>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1"/>
      <color theme="1"/>
      <name val="Rupee Foradi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7">
    <xf numFmtId="0" fontId="0" fillId="0" borderId="0" xfId="0"/>
    <xf numFmtId="0" fontId="0" fillId="0" borderId="1" xfId="0" applyBorder="1"/>
    <xf numFmtId="0" fontId="2" fillId="0" borderId="2" xfId="0" applyFont="1" applyBorder="1"/>
    <xf numFmtId="0" fontId="2" fillId="0" borderId="3" xfId="0" applyFont="1" applyBorder="1"/>
    <xf numFmtId="0" fontId="0" fillId="0" borderId="4" xfId="0" applyBorder="1"/>
    <xf numFmtId="0" fontId="2" fillId="0" borderId="0" xfId="0" applyFont="1"/>
    <xf numFmtId="0" fontId="2" fillId="0" borderId="5" xfId="0" applyFont="1" applyBorder="1"/>
    <xf numFmtId="43" fontId="3" fillId="0" borderId="0" xfId="1" applyFont="1" applyBorder="1"/>
    <xf numFmtId="43" fontId="3" fillId="2" borderId="0" xfId="1" applyFont="1" applyFill="1" applyBorder="1"/>
    <xf numFmtId="0" fontId="0" fillId="0" borderId="4" xfId="0" applyBorder="1" applyAlignment="1">
      <alignment wrapText="1"/>
    </xf>
    <xf numFmtId="0" fontId="3" fillId="0" borderId="0" xfId="0" applyFont="1"/>
    <xf numFmtId="10" fontId="3" fillId="0" borderId="0" xfId="0" applyNumberFormat="1" applyFont="1"/>
    <xf numFmtId="0" fontId="0" fillId="2" borderId="4" xfId="0" applyFill="1" applyBorder="1"/>
    <xf numFmtId="43" fontId="3" fillId="0" borderId="0" xfId="0" applyNumberFormat="1" applyFont="1"/>
    <xf numFmtId="43" fontId="2" fillId="0" borderId="0" xfId="0" applyNumberFormat="1" applyFont="1"/>
    <xf numFmtId="0" fontId="0" fillId="0" borderId="6" xfId="0" applyBorder="1"/>
    <xf numFmtId="43" fontId="2" fillId="0" borderId="7" xfId="0" applyNumberFormat="1" applyFont="1" applyBorder="1"/>
    <xf numFmtId="0" fontId="2" fillId="0" borderId="4" xfId="0" applyFont="1" applyBorder="1"/>
    <xf numFmtId="9" fontId="0" fillId="0" borderId="0" xfId="0" applyNumberFormat="1"/>
    <xf numFmtId="0" fontId="4" fillId="0" borderId="0" xfId="0" applyFont="1"/>
    <xf numFmtId="43" fontId="3" fillId="2" borderId="0" xfId="1" applyFont="1" applyFill="1"/>
    <xf numFmtId="0" fontId="0" fillId="0" borderId="0" xfId="0" applyAlignment="1">
      <alignment horizontal="center"/>
    </xf>
    <xf numFmtId="43" fontId="0" fillId="0" borderId="0" xfId="1" applyFont="1"/>
    <xf numFmtId="0" fontId="0" fillId="2" borderId="10" xfId="0" applyFill="1" applyBorder="1"/>
    <xf numFmtId="43" fontId="0" fillId="2" borderId="10" xfId="1" applyFont="1" applyFill="1" applyBorder="1"/>
    <xf numFmtId="0" fontId="6" fillId="0" borderId="11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0" fillId="0" borderId="13" xfId="0" applyBorder="1"/>
    <xf numFmtId="0" fontId="6" fillId="0" borderId="13" xfId="0" applyFont="1" applyBorder="1" applyAlignment="1">
      <alignment wrapText="1"/>
    </xf>
    <xf numFmtId="0" fontId="0" fillId="0" borderId="14" xfId="0" applyBorder="1"/>
    <xf numFmtId="0" fontId="6" fillId="0" borderId="8" xfId="0" applyFont="1" applyBorder="1"/>
    <xf numFmtId="0" fontId="0" fillId="0" borderId="15" xfId="0" applyBorder="1"/>
    <xf numFmtId="0" fontId="0" fillId="0" borderId="9" xfId="0" applyBorder="1"/>
    <xf numFmtId="0" fontId="6" fillId="0" borderId="16" xfId="0" applyFont="1" applyBorder="1" applyAlignment="1">
      <alignment horizontal="center" wrapText="1"/>
    </xf>
    <xf numFmtId="0" fontId="6" fillId="0" borderId="17" xfId="0" applyFont="1" applyBorder="1" applyAlignment="1">
      <alignment horizontal="center" wrapText="1"/>
    </xf>
    <xf numFmtId="0" fontId="0" fillId="0" borderId="18" xfId="0" applyBorder="1"/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6" fillId="0" borderId="11" xfId="0" applyFont="1" applyBorder="1" applyAlignment="1">
      <alignment wrapText="1"/>
    </xf>
    <xf numFmtId="0" fontId="0" fillId="0" borderId="20" xfId="0" applyBorder="1"/>
    <xf numFmtId="43" fontId="0" fillId="2" borderId="10" xfId="0" applyNumberFormat="1" applyFill="1" applyBorder="1"/>
    <xf numFmtId="0" fontId="0" fillId="0" borderId="19" xfId="0" applyBorder="1"/>
    <xf numFmtId="0" fontId="6" fillId="0" borderId="16" xfId="0" applyFont="1" applyBorder="1" applyAlignment="1">
      <alignment horizontal="right" wrapText="1"/>
    </xf>
    <xf numFmtId="0" fontId="5" fillId="0" borderId="18" xfId="0" applyFont="1" applyBorder="1"/>
    <xf numFmtId="0" fontId="5" fillId="0" borderId="19" xfId="0" applyFont="1" applyBorder="1"/>
    <xf numFmtId="9" fontId="0" fillId="2" borderId="10" xfId="1" applyNumberFormat="1" applyFont="1" applyFill="1" applyBorder="1"/>
    <xf numFmtId="9" fontId="0" fillId="2" borderId="10" xfId="0" applyNumberFormat="1" applyFill="1" applyBorder="1"/>
    <xf numFmtId="0" fontId="0" fillId="2" borderId="10" xfId="0" applyFill="1" applyBorder="1" applyAlignment="1">
      <alignment wrapText="1"/>
    </xf>
    <xf numFmtId="0" fontId="0" fillId="2" borderId="0" xfId="0" applyFill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43" fontId="0" fillId="0" borderId="0" xfId="1" applyFont="1" applyBorder="1"/>
    <xf numFmtId="0" fontId="5" fillId="0" borderId="10" xfId="0" applyFont="1" applyBorder="1"/>
    <xf numFmtId="0" fontId="5" fillId="0" borderId="10" xfId="1" applyNumberFormat="1" applyFont="1" applyBorder="1"/>
    <xf numFmtId="43" fontId="0" fillId="0" borderId="0" xfId="0" applyNumberFormat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7" fillId="0" borderId="10" xfId="0" applyFont="1" applyBorder="1"/>
    <xf numFmtId="0" fontId="0" fillId="0" borderId="10" xfId="0" applyBorder="1"/>
    <xf numFmtId="0" fontId="0" fillId="0" borderId="10" xfId="0" applyBorder="1" applyAlignment="1">
      <alignment wrapText="1"/>
    </xf>
    <xf numFmtId="0" fontId="6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6" fillId="0" borderId="0" xfId="0" applyFont="1" applyAlignment="1">
      <alignment horizontal="right" wrapText="1"/>
    </xf>
    <xf numFmtId="14" fontId="0" fillId="0" borderId="10" xfId="0" applyNumberFormat="1" applyBorder="1"/>
    <xf numFmtId="43" fontId="0" fillId="0" borderId="10" xfId="1" applyFont="1" applyBorder="1"/>
    <xf numFmtId="43" fontId="0" fillId="0" borderId="0" xfId="1" applyFont="1" applyFill="1" applyBorder="1"/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9" xfId="0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477423</xdr:colOff>
      <xdr:row>38</xdr:row>
      <xdr:rowOff>48642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69F689-07AF-A421-47F2-C65EB801B5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402223" cy="728764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410313</xdr:colOff>
      <xdr:row>40</xdr:row>
      <xdr:rowOff>39169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E1E1F4-EE65-4F51-FAD4-2F558DDCE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287113" cy="765916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334102</xdr:colOff>
      <xdr:row>40</xdr:row>
      <xdr:rowOff>29643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7E96F4-B0AC-5B61-DC6A-806EE4EC95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210902" cy="764964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362681</xdr:colOff>
      <xdr:row>39</xdr:row>
      <xdr:rowOff>172511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2B88F5-BFCE-A625-6E24-D4B34F2EC0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239481" cy="760201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334102</xdr:colOff>
      <xdr:row>39</xdr:row>
      <xdr:rowOff>182037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6633FC-AC8E-8E49-6C8E-4C459BEDFD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210902" cy="761153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286471</xdr:colOff>
      <xdr:row>40</xdr:row>
      <xdr:rowOff>20116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639A35-364C-A50E-F9F5-BA8936004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63271" cy="7640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C85"/>
  <sheetViews>
    <sheetView tabSelected="1" workbookViewId="0">
      <selection activeCell="B24" sqref="B24"/>
    </sheetView>
  </sheetViews>
  <sheetFormatPr defaultColWidth="14.140625" defaultRowHeight="15" x14ac:dyDescent="0.25"/>
  <cols>
    <col min="1" max="1" width="26.5703125" bestFit="1" customWidth="1"/>
    <col min="2" max="2" width="14.28515625" style="5" bestFit="1" customWidth="1"/>
    <col min="3" max="3" width="11" style="5" bestFit="1" customWidth="1"/>
  </cols>
  <sheetData>
    <row r="1" spans="1:3" x14ac:dyDescent="0.25">
      <c r="A1" s="1"/>
      <c r="B1" s="2"/>
      <c r="C1" s="3"/>
    </row>
    <row r="2" spans="1:3" x14ac:dyDescent="0.25">
      <c r="A2" s="71" t="s">
        <v>15</v>
      </c>
      <c r="B2" s="72"/>
      <c r="C2" s="6"/>
    </row>
    <row r="3" spans="1:3" x14ac:dyDescent="0.25">
      <c r="A3" s="4" t="s">
        <v>0</v>
      </c>
      <c r="B3" s="7">
        <v>34000</v>
      </c>
      <c r="C3" s="8" t="s">
        <v>49</v>
      </c>
    </row>
    <row r="4" spans="1:3" ht="45" customHeight="1" x14ac:dyDescent="0.25">
      <c r="A4" s="9" t="s">
        <v>1</v>
      </c>
      <c r="B4" s="7">
        <v>2500</v>
      </c>
      <c r="C4"/>
    </row>
    <row r="5" spans="1:3" x14ac:dyDescent="0.25">
      <c r="A5" s="4" t="s">
        <v>2</v>
      </c>
      <c r="B5" s="7">
        <f>B3-B4</f>
        <v>31500</v>
      </c>
      <c r="C5"/>
    </row>
    <row r="6" spans="1:3" x14ac:dyDescent="0.25">
      <c r="A6" s="4" t="s">
        <v>3</v>
      </c>
      <c r="B6" s="7">
        <f>B4</f>
        <v>2500</v>
      </c>
      <c r="C6"/>
    </row>
    <row r="7" spans="1:3" x14ac:dyDescent="0.25">
      <c r="A7" s="4" t="s">
        <v>4</v>
      </c>
      <c r="B7" s="10">
        <v>16</v>
      </c>
      <c r="C7">
        <f>2024-2008</f>
        <v>16</v>
      </c>
    </row>
    <row r="8" spans="1:3" x14ac:dyDescent="0.25">
      <c r="A8" s="4" t="s">
        <v>5</v>
      </c>
      <c r="B8" s="10">
        <f>B9-B7</f>
        <v>44</v>
      </c>
      <c r="C8"/>
    </row>
    <row r="9" spans="1:3" x14ac:dyDescent="0.25">
      <c r="A9" s="4" t="s">
        <v>6</v>
      </c>
      <c r="B9" s="10">
        <v>60</v>
      </c>
      <c r="C9"/>
    </row>
    <row r="10" spans="1:3" ht="45" customHeight="1" x14ac:dyDescent="0.25">
      <c r="A10" s="9" t="s">
        <v>7</v>
      </c>
      <c r="B10" s="10">
        <f>90*B7/B9</f>
        <v>24</v>
      </c>
      <c r="C10"/>
    </row>
    <row r="11" spans="1:3" x14ac:dyDescent="0.25">
      <c r="A11" s="4"/>
      <c r="B11" s="11">
        <f>B10%</f>
        <v>0.24</v>
      </c>
      <c r="C11"/>
    </row>
    <row r="12" spans="1:3" x14ac:dyDescent="0.25">
      <c r="A12" s="4" t="s">
        <v>8</v>
      </c>
      <c r="B12" s="7">
        <f>B6*B11</f>
        <v>600</v>
      </c>
      <c r="C12"/>
    </row>
    <row r="13" spans="1:3" x14ac:dyDescent="0.25">
      <c r="A13" s="4" t="s">
        <v>9</v>
      </c>
      <c r="B13" s="7">
        <f>B6-B12</f>
        <v>1900</v>
      </c>
      <c r="C13"/>
    </row>
    <row r="14" spans="1:3" x14ac:dyDescent="0.25">
      <c r="A14" s="4" t="s">
        <v>2</v>
      </c>
      <c r="B14" s="7">
        <f>B5</f>
        <v>31500</v>
      </c>
      <c r="C14"/>
    </row>
    <row r="15" spans="1:3" x14ac:dyDescent="0.25">
      <c r="B15" s="7"/>
      <c r="C15"/>
    </row>
    <row r="16" spans="1:3" x14ac:dyDescent="0.25">
      <c r="A16" s="12" t="s">
        <v>10</v>
      </c>
      <c r="B16" s="8">
        <f>ROUND(B14+B13,0)</f>
        <v>33400</v>
      </c>
      <c r="C16"/>
    </row>
    <row r="17" spans="1:3" x14ac:dyDescent="0.25">
      <c r="B17" s="10"/>
      <c r="C17"/>
    </row>
    <row r="18" spans="1:3" x14ac:dyDescent="0.25">
      <c r="A18" s="12" t="s">
        <v>67</v>
      </c>
      <c r="B18" s="20">
        <f>105.12*10.764</f>
        <v>1131.5116800000001</v>
      </c>
      <c r="C18"/>
    </row>
    <row r="19" spans="1:3" x14ac:dyDescent="0.25">
      <c r="A19" s="12" t="s">
        <v>68</v>
      </c>
      <c r="B19" s="20">
        <f>ROUND(B18*B16,0)</f>
        <v>37792490</v>
      </c>
      <c r="C19"/>
    </row>
    <row r="20" spans="1:3" x14ac:dyDescent="0.25">
      <c r="A20" s="4" t="s">
        <v>16</v>
      </c>
      <c r="B20" s="13">
        <f>B19</f>
        <v>37792490</v>
      </c>
      <c r="C20" s="22"/>
    </row>
    <row r="21" spans="1:3" x14ac:dyDescent="0.25">
      <c r="A21" s="4" t="s">
        <v>17</v>
      </c>
      <c r="B21" s="13">
        <f>ROUND(B20*0.9,0)</f>
        <v>34013241</v>
      </c>
      <c r="C21" s="22"/>
    </row>
    <row r="22" spans="1:3" x14ac:dyDescent="0.25">
      <c r="A22" s="4" t="s">
        <v>18</v>
      </c>
      <c r="B22" s="13">
        <f>ROUND(B20*0.8,0)</f>
        <v>30233992</v>
      </c>
      <c r="C22" s="22"/>
    </row>
    <row r="23" spans="1:3" x14ac:dyDescent="0.25">
      <c r="A23" s="4" t="s">
        <v>14</v>
      </c>
      <c r="B23" s="14">
        <f>B18*'Depreciation (2)'!E10</f>
        <v>22061083.224960003</v>
      </c>
      <c r="C23"/>
    </row>
    <row r="24" spans="1:3" x14ac:dyDescent="0.25">
      <c r="A24" s="15" t="s">
        <v>11</v>
      </c>
      <c r="B24" s="16">
        <f>B4*B18</f>
        <v>2828779.2</v>
      </c>
      <c r="C24"/>
    </row>
    <row r="25" spans="1:3" x14ac:dyDescent="0.25">
      <c r="A25" s="4" t="s">
        <v>12</v>
      </c>
      <c r="C25"/>
    </row>
    <row r="26" spans="1:3" x14ac:dyDescent="0.25">
      <c r="A26" s="17" t="s">
        <v>13</v>
      </c>
      <c r="B26" s="14">
        <f>ROUND(B20*0.025/12,0)</f>
        <v>78734</v>
      </c>
      <c r="C26"/>
    </row>
    <row r="27" spans="1:3" x14ac:dyDescent="0.25">
      <c r="B27" s="14"/>
      <c r="C27"/>
    </row>
    <row r="28" spans="1:3" x14ac:dyDescent="0.25">
      <c r="B28" s="14"/>
      <c r="C28"/>
    </row>
    <row r="29" spans="1:3" x14ac:dyDescent="0.25">
      <c r="B29"/>
      <c r="C29"/>
    </row>
    <row r="30" spans="1:3" x14ac:dyDescent="0.25">
      <c r="B30"/>
      <c r="C30"/>
    </row>
    <row r="31" spans="1:3" x14ac:dyDescent="0.25">
      <c r="B31"/>
      <c r="C31"/>
    </row>
    <row r="32" spans="1:3" x14ac:dyDescent="0.25">
      <c r="B32"/>
      <c r="C32"/>
    </row>
    <row r="33" spans="1:3" x14ac:dyDescent="0.25">
      <c r="B33"/>
      <c r="C33"/>
    </row>
    <row r="34" spans="1:3" x14ac:dyDescent="0.25">
      <c r="B34"/>
      <c r="C34"/>
    </row>
    <row r="35" spans="1:3" x14ac:dyDescent="0.25">
      <c r="B35"/>
      <c r="C35"/>
    </row>
    <row r="36" spans="1:3" x14ac:dyDescent="0.25">
      <c r="B36"/>
      <c r="C36"/>
    </row>
    <row r="37" spans="1:3" x14ac:dyDescent="0.25">
      <c r="B37"/>
      <c r="C37"/>
    </row>
    <row r="38" spans="1:3" x14ac:dyDescent="0.25">
      <c r="B38"/>
      <c r="C38"/>
    </row>
    <row r="39" spans="1:3" x14ac:dyDescent="0.25">
      <c r="B39"/>
      <c r="C39"/>
    </row>
    <row r="40" spans="1:3" x14ac:dyDescent="0.25">
      <c r="B40"/>
      <c r="C40"/>
    </row>
    <row r="41" spans="1:3" x14ac:dyDescent="0.25">
      <c r="B41"/>
      <c r="C41"/>
    </row>
    <row r="47" spans="1:3" x14ac:dyDescent="0.25">
      <c r="A47" s="18"/>
    </row>
    <row r="60" spans="1:1" ht="15.75" x14ac:dyDescent="0.25">
      <c r="A60" s="19"/>
    </row>
    <row r="61" spans="1:1" ht="15.75" x14ac:dyDescent="0.25">
      <c r="A61" s="19"/>
    </row>
    <row r="62" spans="1:1" ht="15.75" x14ac:dyDescent="0.25">
      <c r="A62" s="19"/>
    </row>
    <row r="63" spans="1:1" ht="15.75" x14ac:dyDescent="0.25">
      <c r="A63" s="19"/>
    </row>
    <row r="64" spans="1:1" ht="15.75" x14ac:dyDescent="0.25">
      <c r="A64" s="19"/>
    </row>
    <row r="65" spans="1:1" ht="15.75" x14ac:dyDescent="0.25">
      <c r="A65" s="19"/>
    </row>
    <row r="66" spans="1:1" ht="15.75" x14ac:dyDescent="0.25">
      <c r="A66" s="19"/>
    </row>
    <row r="85" spans="2:2" x14ac:dyDescent="0.25">
      <c r="B85" s="5">
        <f>B84*B83</f>
        <v>0</v>
      </c>
    </row>
  </sheetData>
  <mergeCells count="1">
    <mergeCell ref="A2:B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7FB3F7-6042-46AE-A70A-8F9B329C6204}">
  <dimension ref="A1:Q75"/>
  <sheetViews>
    <sheetView zoomScaleNormal="100" workbookViewId="0">
      <selection activeCell="E13" sqref="E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0.7109375" bestFit="1" customWidth="1"/>
    <col min="5" max="5" width="15.42578125" bestFit="1" customWidth="1"/>
    <col min="6" max="6" width="6.42578125" bestFit="1" customWidth="1"/>
    <col min="7" max="7" width="8.28515625" style="21" customWidth="1"/>
    <col min="8" max="8" width="13.7109375" style="66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21"/>
    </row>
    <row r="2" spans="2:17" ht="15.75" thickBot="1" x14ac:dyDescent="0.3">
      <c r="B2" s="75" t="s">
        <v>48</v>
      </c>
      <c r="C2" s="75"/>
      <c r="D2" s="75"/>
      <c r="E2" s="75"/>
      <c r="F2" s="76"/>
      <c r="G2" s="73" t="s">
        <v>19</v>
      </c>
      <c r="H2" s="74"/>
    </row>
    <row r="3" spans="2:17" ht="27" thickBot="1" x14ac:dyDescent="0.3">
      <c r="B3" s="23" t="s">
        <v>20</v>
      </c>
      <c r="C3" s="24">
        <v>216760</v>
      </c>
      <c r="D3" s="23"/>
      <c r="E3" s="23"/>
      <c r="F3" s="23"/>
      <c r="G3" s="25" t="s">
        <v>21</v>
      </c>
      <c r="H3" s="26" t="s">
        <v>22</v>
      </c>
      <c r="I3" s="27"/>
      <c r="K3" s="28" t="s">
        <v>23</v>
      </c>
      <c r="L3" s="29"/>
      <c r="N3" s="30" t="s">
        <v>24</v>
      </c>
      <c r="O3" s="31"/>
      <c r="P3" s="31"/>
      <c r="Q3" s="32"/>
    </row>
    <row r="4" spans="2:17" ht="27" thickBot="1" x14ac:dyDescent="0.3">
      <c r="B4" s="23" t="s">
        <v>25</v>
      </c>
      <c r="C4" s="24">
        <f>C3*5%</f>
        <v>10838</v>
      </c>
      <c r="D4" s="23"/>
      <c r="E4" s="23"/>
      <c r="F4" s="23"/>
      <c r="G4" s="33">
        <v>1</v>
      </c>
      <c r="H4" s="34">
        <v>0</v>
      </c>
      <c r="I4" s="35">
        <v>100</v>
      </c>
      <c r="K4" s="36" t="s">
        <v>26</v>
      </c>
      <c r="L4" s="37" t="s">
        <v>27</v>
      </c>
      <c r="N4" s="25" t="s">
        <v>21</v>
      </c>
      <c r="O4" s="38" t="s">
        <v>22</v>
      </c>
      <c r="P4" s="39"/>
    </row>
    <row r="5" spans="2:17" ht="15.75" thickBot="1" x14ac:dyDescent="0.3">
      <c r="B5" s="23" t="s">
        <v>28</v>
      </c>
      <c r="C5" s="24">
        <f>C3+C4</f>
        <v>227598</v>
      </c>
      <c r="D5" s="23" t="s">
        <v>29</v>
      </c>
      <c r="E5" s="40">
        <f>ROUND(C5/10.764,0)</f>
        <v>21144</v>
      </c>
      <c r="F5" s="23" t="s">
        <v>30</v>
      </c>
      <c r="G5" s="33">
        <v>2</v>
      </c>
      <c r="H5" s="34">
        <v>0</v>
      </c>
      <c r="I5" s="35">
        <v>100</v>
      </c>
      <c r="K5" s="35">
        <v>2554.8123374210331</v>
      </c>
      <c r="L5" s="41">
        <v>2248.2348569305091</v>
      </c>
      <c r="N5" s="33">
        <v>1</v>
      </c>
      <c r="O5" s="42">
        <v>0</v>
      </c>
      <c r="P5" s="35">
        <v>100</v>
      </c>
    </row>
    <row r="6" spans="2:17" ht="15.75" thickBot="1" x14ac:dyDescent="0.3">
      <c r="B6" s="23" t="s">
        <v>31</v>
      </c>
      <c r="C6" s="24">
        <v>116740</v>
      </c>
      <c r="D6" s="23"/>
      <c r="E6" s="23"/>
      <c r="F6" s="23"/>
      <c r="G6" s="33">
        <v>3</v>
      </c>
      <c r="H6" s="34">
        <v>5</v>
      </c>
      <c r="I6" s="35">
        <v>95</v>
      </c>
      <c r="K6" s="43" t="s">
        <v>32</v>
      </c>
      <c r="L6" s="44" t="s">
        <v>33</v>
      </c>
      <c r="N6" s="33">
        <v>2</v>
      </c>
      <c r="O6" s="42">
        <v>0</v>
      </c>
      <c r="P6" s="35">
        <v>100</v>
      </c>
    </row>
    <row r="7" spans="2:17" ht="15.75" thickBot="1" x14ac:dyDescent="0.3">
      <c r="B7" s="23" t="s">
        <v>34</v>
      </c>
      <c r="C7" s="24">
        <f>C5-C6</f>
        <v>110858</v>
      </c>
      <c r="D7" s="23"/>
      <c r="E7" s="23"/>
      <c r="F7" s="23"/>
      <c r="G7" s="33">
        <v>4</v>
      </c>
      <c r="H7" s="34">
        <v>5</v>
      </c>
      <c r="I7" s="35">
        <v>95</v>
      </c>
      <c r="K7" s="35" t="s">
        <v>35</v>
      </c>
      <c r="L7" s="41" t="s">
        <v>36</v>
      </c>
      <c r="N7" s="33">
        <v>3</v>
      </c>
      <c r="O7" s="42">
        <v>5</v>
      </c>
      <c r="P7" s="35">
        <v>95</v>
      </c>
    </row>
    <row r="8" spans="2:17" ht="15.75" thickBot="1" x14ac:dyDescent="0.3">
      <c r="B8" s="23" t="s">
        <v>37</v>
      </c>
      <c r="C8" s="45">
        <v>0.16</v>
      </c>
      <c r="D8" s="46">
        <f>1-C8</f>
        <v>0.84</v>
      </c>
      <c r="E8" s="23"/>
      <c r="F8" s="23"/>
      <c r="G8" s="33">
        <v>5</v>
      </c>
      <c r="H8" s="34">
        <v>5</v>
      </c>
      <c r="I8" s="35">
        <v>95</v>
      </c>
      <c r="K8" s="35"/>
      <c r="L8" s="41"/>
      <c r="N8" s="33">
        <v>4</v>
      </c>
      <c r="O8" s="42">
        <v>5</v>
      </c>
      <c r="P8" s="35">
        <v>95</v>
      </c>
    </row>
    <row r="9" spans="2:17" ht="15.75" thickBot="1" x14ac:dyDescent="0.3">
      <c r="B9" s="47" t="s">
        <v>38</v>
      </c>
      <c r="C9" s="24">
        <f>ROUND(C7*D8,0)</f>
        <v>93121</v>
      </c>
      <c r="D9" s="48"/>
      <c r="E9" s="23"/>
      <c r="F9" s="23"/>
      <c r="G9" s="33">
        <v>6</v>
      </c>
      <c r="H9" s="34">
        <v>6</v>
      </c>
      <c r="I9" s="35">
        <v>94</v>
      </c>
      <c r="K9" s="49" t="s">
        <v>39</v>
      </c>
      <c r="L9" s="50">
        <v>0.05</v>
      </c>
      <c r="N9" s="33">
        <v>5</v>
      </c>
      <c r="O9" s="42">
        <v>5</v>
      </c>
      <c r="P9" s="35">
        <v>95</v>
      </c>
    </row>
    <row r="10" spans="2:17" ht="15.75" thickBot="1" x14ac:dyDescent="0.3">
      <c r="B10" s="23" t="s">
        <v>40</v>
      </c>
      <c r="C10" s="24">
        <f>C6+C9</f>
        <v>209861</v>
      </c>
      <c r="D10" s="23" t="s">
        <v>29</v>
      </c>
      <c r="E10" s="40">
        <f>ROUND(C10/10.764,0)</f>
        <v>19497</v>
      </c>
      <c r="F10" s="23" t="s">
        <v>30</v>
      </c>
      <c r="G10" s="33">
        <v>7</v>
      </c>
      <c r="H10" s="34">
        <v>7</v>
      </c>
      <c r="I10" s="35">
        <v>93</v>
      </c>
      <c r="K10" s="51" t="s">
        <v>41</v>
      </c>
      <c r="L10" s="50">
        <v>0.1</v>
      </c>
      <c r="N10" s="33">
        <v>6</v>
      </c>
      <c r="O10" s="42">
        <v>6.5</v>
      </c>
      <c r="P10" s="35">
        <f t="shared" ref="P10:P63" si="0">P9-1.5</f>
        <v>93.5</v>
      </c>
    </row>
    <row r="11" spans="2:17" ht="15.75" thickBot="1" x14ac:dyDescent="0.3">
      <c r="C11" s="52"/>
      <c r="G11" s="33">
        <v>8</v>
      </c>
      <c r="H11" s="34">
        <v>8</v>
      </c>
      <c r="I11" s="35">
        <v>92</v>
      </c>
      <c r="K11" s="35" t="s">
        <v>42</v>
      </c>
      <c r="L11" s="50">
        <v>0.15</v>
      </c>
      <c r="N11" s="33">
        <v>7</v>
      </c>
      <c r="O11" s="42">
        <v>8</v>
      </c>
      <c r="P11" s="35">
        <f t="shared" si="0"/>
        <v>92</v>
      </c>
    </row>
    <row r="12" spans="2:17" ht="15.75" thickBot="1" x14ac:dyDescent="0.3">
      <c r="B12" s="53" t="s">
        <v>43</v>
      </c>
      <c r="C12" s="54">
        <v>2024</v>
      </c>
      <c r="E12" s="55">
        <v>105.84</v>
      </c>
      <c r="G12" s="33">
        <v>9</v>
      </c>
      <c r="H12" s="34">
        <v>9</v>
      </c>
      <c r="I12" s="35">
        <v>91</v>
      </c>
      <c r="K12" s="56" t="s">
        <v>44</v>
      </c>
      <c r="L12" s="57">
        <v>0.2</v>
      </c>
      <c r="N12" s="33">
        <v>8</v>
      </c>
      <c r="O12" s="42">
        <v>9.5</v>
      </c>
      <c r="P12" s="35">
        <f t="shared" si="0"/>
        <v>90.5</v>
      </c>
    </row>
    <row r="13" spans="2:17" ht="15.75" thickBot="1" x14ac:dyDescent="0.3">
      <c r="B13" s="53" t="s">
        <v>45</v>
      </c>
      <c r="C13" s="54">
        <v>2008</v>
      </c>
      <c r="D13" s="55"/>
      <c r="E13">
        <f>E10*E12</f>
        <v>2063562.48</v>
      </c>
      <c r="G13" s="33">
        <v>10</v>
      </c>
      <c r="H13" s="34">
        <v>10</v>
      </c>
      <c r="I13" s="35">
        <v>90</v>
      </c>
      <c r="K13" s="58"/>
      <c r="L13" s="59"/>
      <c r="N13" s="33">
        <v>9</v>
      </c>
      <c r="O13" s="42">
        <v>11</v>
      </c>
      <c r="P13" s="35">
        <f t="shared" si="0"/>
        <v>89</v>
      </c>
    </row>
    <row r="14" spans="2:17" ht="15.75" thickBot="1" x14ac:dyDescent="0.3">
      <c r="B14" s="53" t="s">
        <v>46</v>
      </c>
      <c r="C14" s="54">
        <f>C12-C13</f>
        <v>16</v>
      </c>
      <c r="G14" s="33">
        <v>11</v>
      </c>
      <c r="H14" s="34">
        <v>11</v>
      </c>
      <c r="I14" s="35">
        <v>89</v>
      </c>
      <c r="K14" s="60"/>
      <c r="L14" s="61"/>
      <c r="N14" s="33">
        <v>10</v>
      </c>
      <c r="O14" s="42">
        <v>12.5</v>
      </c>
      <c r="P14" s="35">
        <f t="shared" si="0"/>
        <v>87.5</v>
      </c>
    </row>
    <row r="15" spans="2:17" ht="17.25" thickBot="1" x14ac:dyDescent="0.35">
      <c r="B15" s="62" t="s">
        <v>47</v>
      </c>
      <c r="C15" s="53">
        <f>60-C14</f>
        <v>44</v>
      </c>
      <c r="G15" s="33">
        <v>12</v>
      </c>
      <c r="H15" s="34">
        <v>12</v>
      </c>
      <c r="I15" s="35">
        <v>88</v>
      </c>
      <c r="N15" s="33">
        <v>11</v>
      </c>
      <c r="O15" s="42">
        <v>14</v>
      </c>
      <c r="P15" s="35">
        <f t="shared" si="0"/>
        <v>86</v>
      </c>
    </row>
    <row r="16" spans="2:17" ht="15.75" thickBot="1" x14ac:dyDescent="0.3">
      <c r="E16" s="55"/>
      <c r="G16" s="33">
        <v>13</v>
      </c>
      <c r="H16" s="34">
        <v>13</v>
      </c>
      <c r="I16" s="35">
        <v>87</v>
      </c>
      <c r="J16" s="55"/>
      <c r="N16" s="33">
        <v>12</v>
      </c>
      <c r="O16" s="42">
        <v>15.5</v>
      </c>
      <c r="P16" s="35">
        <f t="shared" si="0"/>
        <v>84.5</v>
      </c>
    </row>
    <row r="17" spans="1:16" ht="15.75" thickBot="1" x14ac:dyDescent="0.3">
      <c r="G17" s="33">
        <v>14</v>
      </c>
      <c r="H17" s="34">
        <v>14</v>
      </c>
      <c r="I17" s="35">
        <v>86</v>
      </c>
      <c r="K17" s="55"/>
      <c r="L17" s="55"/>
      <c r="N17" s="33">
        <v>13</v>
      </c>
      <c r="O17" s="42">
        <v>17</v>
      </c>
      <c r="P17" s="35">
        <f t="shared" si="0"/>
        <v>83</v>
      </c>
    </row>
    <row r="18" spans="1:16" ht="15.75" thickBot="1" x14ac:dyDescent="0.3">
      <c r="G18" s="33">
        <v>15</v>
      </c>
      <c r="H18" s="34">
        <v>15</v>
      </c>
      <c r="I18" s="35">
        <v>85</v>
      </c>
      <c r="J18" s="55"/>
      <c r="L18" s="55"/>
      <c r="N18" s="33">
        <v>14</v>
      </c>
      <c r="O18" s="42">
        <v>18.5</v>
      </c>
      <c r="P18" s="35">
        <f t="shared" si="0"/>
        <v>81.5</v>
      </c>
    </row>
    <row r="19" spans="1:16" ht="15.75" thickBot="1" x14ac:dyDescent="0.3">
      <c r="G19" s="33">
        <v>16</v>
      </c>
      <c r="H19" s="34">
        <v>16</v>
      </c>
      <c r="I19" s="35">
        <v>84</v>
      </c>
      <c r="N19" s="33">
        <v>15</v>
      </c>
      <c r="O19" s="42">
        <v>20</v>
      </c>
      <c r="P19" s="35">
        <f t="shared" si="0"/>
        <v>80</v>
      </c>
    </row>
    <row r="20" spans="1:16" ht="15.75" thickBot="1" x14ac:dyDescent="0.3">
      <c r="G20" s="33">
        <v>17</v>
      </c>
      <c r="H20" s="34">
        <v>17</v>
      </c>
      <c r="I20" s="35">
        <v>83</v>
      </c>
      <c r="N20" s="33">
        <v>16</v>
      </c>
      <c r="O20" s="42">
        <v>21.5</v>
      </c>
      <c r="P20" s="35">
        <f t="shared" si="0"/>
        <v>78.5</v>
      </c>
    </row>
    <row r="21" spans="1:16" ht="15.75" thickBot="1" x14ac:dyDescent="0.3">
      <c r="G21" s="33">
        <v>18</v>
      </c>
      <c r="H21" s="34">
        <v>18</v>
      </c>
      <c r="I21" s="35">
        <v>82</v>
      </c>
      <c r="N21" s="33">
        <v>17</v>
      </c>
      <c r="O21" s="42">
        <v>23</v>
      </c>
      <c r="P21" s="35">
        <f t="shared" si="0"/>
        <v>77</v>
      </c>
    </row>
    <row r="22" spans="1:16" ht="15.75" thickBot="1" x14ac:dyDescent="0.3">
      <c r="G22" s="33">
        <v>19</v>
      </c>
      <c r="H22" s="34">
        <v>19</v>
      </c>
      <c r="I22" s="35">
        <v>81</v>
      </c>
      <c r="N22" s="33">
        <v>18</v>
      </c>
      <c r="O22" s="42">
        <v>24.5</v>
      </c>
      <c r="P22" s="35">
        <f t="shared" si="0"/>
        <v>75.5</v>
      </c>
    </row>
    <row r="23" spans="1:16" ht="15.75" thickBot="1" x14ac:dyDescent="0.3">
      <c r="G23" s="33">
        <v>20</v>
      </c>
      <c r="H23" s="34">
        <v>20</v>
      </c>
      <c r="I23" s="35">
        <v>80</v>
      </c>
      <c r="N23" s="33">
        <v>19</v>
      </c>
      <c r="O23" s="42">
        <v>26</v>
      </c>
      <c r="P23" s="35">
        <f t="shared" si="0"/>
        <v>74</v>
      </c>
    </row>
    <row r="24" spans="1:16" ht="15.75" thickBot="1" x14ac:dyDescent="0.3">
      <c r="G24" s="33">
        <v>21</v>
      </c>
      <c r="H24" s="34">
        <v>21</v>
      </c>
      <c r="I24" s="35">
        <v>79</v>
      </c>
      <c r="N24" s="33">
        <v>20</v>
      </c>
      <c r="O24" s="42">
        <v>27.5</v>
      </c>
      <c r="P24" s="35">
        <f t="shared" si="0"/>
        <v>72.5</v>
      </c>
    </row>
    <row r="25" spans="1:16" ht="15.75" thickBot="1" x14ac:dyDescent="0.3">
      <c r="G25" s="33">
        <v>22</v>
      </c>
      <c r="H25" s="34">
        <v>22</v>
      </c>
      <c r="I25" s="35">
        <v>78</v>
      </c>
      <c r="N25" s="33">
        <v>21</v>
      </c>
      <c r="O25" s="42">
        <v>29</v>
      </c>
      <c r="P25" s="35">
        <f t="shared" si="0"/>
        <v>71</v>
      </c>
    </row>
    <row r="26" spans="1:16" ht="15.75" thickBot="1" x14ac:dyDescent="0.3">
      <c r="G26" s="33">
        <v>23</v>
      </c>
      <c r="H26" s="34">
        <v>23</v>
      </c>
      <c r="I26" s="35">
        <v>77</v>
      </c>
      <c r="N26" s="33">
        <v>22</v>
      </c>
      <c r="O26" s="42">
        <v>30.5</v>
      </c>
      <c r="P26" s="35">
        <f t="shared" si="0"/>
        <v>69.5</v>
      </c>
    </row>
    <row r="27" spans="1:16" ht="15.75" thickBot="1" x14ac:dyDescent="0.3">
      <c r="G27" s="33">
        <v>24</v>
      </c>
      <c r="H27" s="34">
        <v>24</v>
      </c>
      <c r="I27" s="35">
        <v>76</v>
      </c>
      <c r="N27" s="33">
        <v>23</v>
      </c>
      <c r="O27" s="42">
        <v>32</v>
      </c>
      <c r="P27" s="35">
        <f t="shared" si="0"/>
        <v>68</v>
      </c>
    </row>
    <row r="28" spans="1:16" ht="15.75" thickBot="1" x14ac:dyDescent="0.3">
      <c r="G28" s="33">
        <v>25</v>
      </c>
      <c r="H28" s="34">
        <v>25</v>
      </c>
      <c r="I28" s="35">
        <v>75</v>
      </c>
      <c r="N28" s="33">
        <v>24</v>
      </c>
      <c r="O28" s="42">
        <v>33.5</v>
      </c>
      <c r="P28" s="35">
        <f t="shared" si="0"/>
        <v>66.5</v>
      </c>
    </row>
    <row r="29" spans="1:16" ht="15.75" thickBot="1" x14ac:dyDescent="0.3">
      <c r="G29" s="33">
        <v>26</v>
      </c>
      <c r="H29" s="34">
        <v>26</v>
      </c>
      <c r="I29" s="35">
        <v>74</v>
      </c>
      <c r="N29" s="33">
        <v>25</v>
      </c>
      <c r="O29" s="42">
        <v>35</v>
      </c>
      <c r="P29" s="35">
        <f t="shared" si="0"/>
        <v>65</v>
      </c>
    </row>
    <row r="30" spans="1:16" ht="15.75" thickBot="1" x14ac:dyDescent="0.3">
      <c r="G30" s="33">
        <v>27</v>
      </c>
      <c r="H30" s="34">
        <v>27</v>
      </c>
      <c r="I30" s="35">
        <v>73</v>
      </c>
      <c r="N30" s="33">
        <v>26</v>
      </c>
      <c r="O30" s="42">
        <v>36.5</v>
      </c>
      <c r="P30" s="35">
        <f t="shared" si="0"/>
        <v>63.5</v>
      </c>
    </row>
    <row r="31" spans="1:16" ht="15.75" thickBot="1" x14ac:dyDescent="0.3">
      <c r="A31" s="63"/>
      <c r="G31" s="33">
        <v>28</v>
      </c>
      <c r="H31" s="34">
        <v>28</v>
      </c>
      <c r="I31" s="35">
        <v>72</v>
      </c>
      <c r="N31" s="33">
        <v>27</v>
      </c>
      <c r="O31" s="42">
        <v>38</v>
      </c>
      <c r="P31" s="35">
        <f t="shared" si="0"/>
        <v>62</v>
      </c>
    </row>
    <row r="32" spans="1:16" ht="15.75" thickBot="1" x14ac:dyDescent="0.3">
      <c r="A32" s="63"/>
      <c r="G32" s="33">
        <v>29</v>
      </c>
      <c r="H32" s="34">
        <v>29</v>
      </c>
      <c r="I32" s="35">
        <v>71</v>
      </c>
      <c r="N32" s="33">
        <v>28</v>
      </c>
      <c r="O32" s="42">
        <v>39.5</v>
      </c>
      <c r="P32" s="35">
        <f t="shared" si="0"/>
        <v>60.5</v>
      </c>
    </row>
    <row r="33" spans="1:16" ht="15.75" thickBot="1" x14ac:dyDescent="0.3">
      <c r="A33" s="63"/>
      <c r="G33" s="33">
        <v>30</v>
      </c>
      <c r="H33" s="34">
        <v>30</v>
      </c>
      <c r="I33" s="35">
        <v>70</v>
      </c>
      <c r="N33" s="33">
        <v>29</v>
      </c>
      <c r="O33" s="42">
        <v>41</v>
      </c>
      <c r="P33" s="35">
        <f t="shared" si="0"/>
        <v>59</v>
      </c>
    </row>
    <row r="34" spans="1:16" ht="15.75" thickBot="1" x14ac:dyDescent="0.3">
      <c r="A34" s="63"/>
      <c r="G34" s="33">
        <v>31</v>
      </c>
      <c r="H34" s="34">
        <v>31</v>
      </c>
      <c r="I34" s="35">
        <v>69</v>
      </c>
      <c r="N34" s="33">
        <v>30</v>
      </c>
      <c r="O34" s="42">
        <v>42.5</v>
      </c>
      <c r="P34" s="35">
        <f t="shared" si="0"/>
        <v>57.5</v>
      </c>
    </row>
    <row r="35" spans="1:16" ht="15.75" thickBot="1" x14ac:dyDescent="0.3">
      <c r="A35" s="63"/>
      <c r="G35" s="33">
        <v>32</v>
      </c>
      <c r="H35" s="34">
        <v>32</v>
      </c>
      <c r="I35" s="35">
        <v>68</v>
      </c>
      <c r="N35" s="33">
        <v>31</v>
      </c>
      <c r="O35" s="42">
        <v>44</v>
      </c>
      <c r="P35" s="35">
        <f t="shared" si="0"/>
        <v>56</v>
      </c>
    </row>
    <row r="36" spans="1:16" ht="15.75" thickBot="1" x14ac:dyDescent="0.3">
      <c r="A36" s="64"/>
      <c r="G36" s="33">
        <v>33</v>
      </c>
      <c r="H36" s="34">
        <v>33</v>
      </c>
      <c r="I36" s="35">
        <v>67</v>
      </c>
      <c r="N36" s="33">
        <v>32</v>
      </c>
      <c r="O36" s="42">
        <v>45.5</v>
      </c>
      <c r="P36" s="35">
        <f t="shared" si="0"/>
        <v>54.5</v>
      </c>
    </row>
    <row r="37" spans="1:16" ht="15.75" thickBot="1" x14ac:dyDescent="0.3">
      <c r="A37" s="63"/>
      <c r="G37" s="33">
        <v>34</v>
      </c>
      <c r="H37" s="34">
        <v>34</v>
      </c>
      <c r="I37" s="35">
        <v>66</v>
      </c>
      <c r="N37" s="33">
        <v>33</v>
      </c>
      <c r="O37" s="42">
        <v>47</v>
      </c>
      <c r="P37" s="35">
        <f t="shared" si="0"/>
        <v>53</v>
      </c>
    </row>
    <row r="38" spans="1:16" ht="15.75" thickBot="1" x14ac:dyDescent="0.3">
      <c r="G38" s="33">
        <v>35</v>
      </c>
      <c r="H38" s="34">
        <v>35</v>
      </c>
      <c r="I38" s="35">
        <v>65</v>
      </c>
      <c r="N38" s="33">
        <v>34</v>
      </c>
      <c r="O38" s="42">
        <v>48.5</v>
      </c>
      <c r="P38" s="35">
        <f t="shared" si="0"/>
        <v>51.5</v>
      </c>
    </row>
    <row r="39" spans="1:16" ht="15.75" thickBot="1" x14ac:dyDescent="0.3">
      <c r="G39" s="33">
        <v>36</v>
      </c>
      <c r="H39" s="34">
        <v>36</v>
      </c>
      <c r="I39" s="35">
        <v>64</v>
      </c>
      <c r="N39" s="33">
        <v>35</v>
      </c>
      <c r="O39" s="42">
        <v>50</v>
      </c>
      <c r="P39" s="35">
        <f t="shared" si="0"/>
        <v>50</v>
      </c>
    </row>
    <row r="40" spans="1:16" ht="15.75" thickBot="1" x14ac:dyDescent="0.3">
      <c r="G40" s="33">
        <v>37</v>
      </c>
      <c r="H40" s="34">
        <v>37</v>
      </c>
      <c r="I40" s="35">
        <v>63</v>
      </c>
      <c r="N40" s="33">
        <v>36</v>
      </c>
      <c r="O40" s="42">
        <v>51.5</v>
      </c>
      <c r="P40" s="35">
        <f t="shared" si="0"/>
        <v>48.5</v>
      </c>
    </row>
    <row r="41" spans="1:16" ht="15.75" thickBot="1" x14ac:dyDescent="0.3">
      <c r="G41" s="33">
        <v>38</v>
      </c>
      <c r="H41" s="34">
        <v>38</v>
      </c>
      <c r="I41" s="35">
        <v>62</v>
      </c>
      <c r="N41" s="33">
        <v>37</v>
      </c>
      <c r="O41" s="42">
        <v>53</v>
      </c>
      <c r="P41" s="35">
        <f t="shared" si="0"/>
        <v>47</v>
      </c>
    </row>
    <row r="42" spans="1:16" ht="15.75" thickBot="1" x14ac:dyDescent="0.3">
      <c r="G42" s="33">
        <v>39</v>
      </c>
      <c r="H42" s="34">
        <v>39</v>
      </c>
      <c r="I42" s="35">
        <v>61</v>
      </c>
      <c r="N42" s="33">
        <v>38</v>
      </c>
      <c r="O42" s="42">
        <v>54.5</v>
      </c>
      <c r="P42" s="35">
        <f t="shared" si="0"/>
        <v>45.5</v>
      </c>
    </row>
    <row r="43" spans="1:16" ht="15.75" thickBot="1" x14ac:dyDescent="0.3">
      <c r="G43" s="33">
        <v>40</v>
      </c>
      <c r="H43" s="34">
        <v>40</v>
      </c>
      <c r="I43" s="35">
        <v>60</v>
      </c>
      <c r="N43" s="33">
        <v>39</v>
      </c>
      <c r="O43" s="42">
        <v>56</v>
      </c>
      <c r="P43" s="35">
        <f t="shared" si="0"/>
        <v>44</v>
      </c>
    </row>
    <row r="44" spans="1:16" ht="15.75" thickBot="1" x14ac:dyDescent="0.3">
      <c r="G44" s="33">
        <v>41</v>
      </c>
      <c r="H44" s="34">
        <v>41</v>
      </c>
      <c r="I44" s="35">
        <v>59</v>
      </c>
      <c r="N44" s="33">
        <v>40</v>
      </c>
      <c r="O44" s="42">
        <v>57.5</v>
      </c>
      <c r="P44" s="35">
        <f t="shared" si="0"/>
        <v>42.5</v>
      </c>
    </row>
    <row r="45" spans="1:16" ht="15.75" thickBot="1" x14ac:dyDescent="0.3">
      <c r="G45" s="33">
        <v>42</v>
      </c>
      <c r="H45" s="34">
        <v>42</v>
      </c>
      <c r="I45" s="35">
        <v>58</v>
      </c>
      <c r="N45" s="33">
        <v>41</v>
      </c>
      <c r="O45" s="42">
        <v>59</v>
      </c>
      <c r="P45" s="35">
        <f t="shared" si="0"/>
        <v>41</v>
      </c>
    </row>
    <row r="46" spans="1:16" ht="15.75" thickBot="1" x14ac:dyDescent="0.3">
      <c r="G46" s="33">
        <v>43</v>
      </c>
      <c r="H46" s="34">
        <v>43</v>
      </c>
      <c r="I46" s="35">
        <v>57</v>
      </c>
      <c r="N46" s="33">
        <v>42</v>
      </c>
      <c r="O46" s="42">
        <v>60.5</v>
      </c>
      <c r="P46" s="35">
        <f t="shared" si="0"/>
        <v>39.5</v>
      </c>
    </row>
    <row r="47" spans="1:16" ht="15.75" thickBot="1" x14ac:dyDescent="0.3">
      <c r="G47" s="33">
        <v>44</v>
      </c>
      <c r="H47" s="34">
        <v>44</v>
      </c>
      <c r="I47" s="35">
        <v>56</v>
      </c>
      <c r="N47" s="33">
        <v>43</v>
      </c>
      <c r="O47" s="42">
        <v>62</v>
      </c>
      <c r="P47" s="35">
        <f t="shared" si="0"/>
        <v>38</v>
      </c>
    </row>
    <row r="48" spans="1:16" ht="15.75" thickBot="1" x14ac:dyDescent="0.3">
      <c r="G48" s="33">
        <v>45</v>
      </c>
      <c r="H48" s="34">
        <v>45</v>
      </c>
      <c r="I48" s="35">
        <v>55</v>
      </c>
      <c r="N48" s="33">
        <v>44</v>
      </c>
      <c r="O48" s="42">
        <v>63.5</v>
      </c>
      <c r="P48" s="35">
        <f t="shared" si="0"/>
        <v>36.5</v>
      </c>
    </row>
    <row r="49" spans="7:16" ht="15.75" thickBot="1" x14ac:dyDescent="0.3">
      <c r="G49" s="33">
        <v>46</v>
      </c>
      <c r="H49" s="34">
        <v>46</v>
      </c>
      <c r="I49" s="35">
        <v>54</v>
      </c>
      <c r="N49" s="33">
        <v>45</v>
      </c>
      <c r="O49" s="42">
        <v>65</v>
      </c>
      <c r="P49" s="35">
        <f t="shared" si="0"/>
        <v>35</v>
      </c>
    </row>
    <row r="50" spans="7:16" ht="15.75" thickBot="1" x14ac:dyDescent="0.3">
      <c r="G50" s="33">
        <v>47</v>
      </c>
      <c r="H50" s="34">
        <v>47</v>
      </c>
      <c r="I50" s="35">
        <v>53</v>
      </c>
      <c r="N50" s="33">
        <v>46</v>
      </c>
      <c r="O50" s="42">
        <v>66.5</v>
      </c>
      <c r="P50" s="35">
        <f t="shared" si="0"/>
        <v>33.5</v>
      </c>
    </row>
    <row r="51" spans="7:16" ht="15.75" thickBot="1" x14ac:dyDescent="0.3">
      <c r="G51" s="33">
        <v>48</v>
      </c>
      <c r="H51" s="34">
        <v>48</v>
      </c>
      <c r="I51" s="35">
        <v>52</v>
      </c>
      <c r="N51" s="33">
        <v>47</v>
      </c>
      <c r="O51" s="42">
        <v>68</v>
      </c>
      <c r="P51" s="35">
        <f t="shared" si="0"/>
        <v>32</v>
      </c>
    </row>
    <row r="52" spans="7:16" ht="15.75" thickBot="1" x14ac:dyDescent="0.3">
      <c r="G52" s="33">
        <v>49</v>
      </c>
      <c r="H52" s="34">
        <v>49</v>
      </c>
      <c r="I52" s="35">
        <v>51</v>
      </c>
      <c r="N52" s="33">
        <v>48</v>
      </c>
      <c r="O52" s="42">
        <v>69.5</v>
      </c>
      <c r="P52" s="35">
        <f t="shared" si="0"/>
        <v>30.5</v>
      </c>
    </row>
    <row r="53" spans="7:16" ht="15.75" thickBot="1" x14ac:dyDescent="0.3">
      <c r="G53" s="33">
        <v>50</v>
      </c>
      <c r="H53" s="34">
        <v>50</v>
      </c>
      <c r="I53" s="35">
        <v>50</v>
      </c>
      <c r="N53" s="33">
        <v>49</v>
      </c>
      <c r="O53" s="42">
        <v>71</v>
      </c>
      <c r="P53" s="35">
        <f t="shared" si="0"/>
        <v>29</v>
      </c>
    </row>
    <row r="54" spans="7:16" ht="15.75" thickBot="1" x14ac:dyDescent="0.3">
      <c r="G54" s="33">
        <v>51</v>
      </c>
      <c r="H54" s="34">
        <v>51</v>
      </c>
      <c r="I54" s="35">
        <v>49</v>
      </c>
      <c r="N54" s="33">
        <v>50</v>
      </c>
      <c r="O54" s="42">
        <v>72.5</v>
      </c>
      <c r="P54" s="35">
        <f t="shared" si="0"/>
        <v>27.5</v>
      </c>
    </row>
    <row r="55" spans="7:16" ht="15.75" thickBot="1" x14ac:dyDescent="0.3">
      <c r="G55" s="33">
        <v>52</v>
      </c>
      <c r="H55" s="34">
        <v>52</v>
      </c>
      <c r="I55" s="35">
        <v>48</v>
      </c>
      <c r="N55" s="33">
        <v>51</v>
      </c>
      <c r="O55" s="42">
        <v>74</v>
      </c>
      <c r="P55" s="35">
        <f t="shared" si="0"/>
        <v>26</v>
      </c>
    </row>
    <row r="56" spans="7:16" ht="15.75" thickBot="1" x14ac:dyDescent="0.3">
      <c r="G56" s="33">
        <v>53</v>
      </c>
      <c r="H56" s="34">
        <v>53</v>
      </c>
      <c r="I56" s="35">
        <v>47</v>
      </c>
      <c r="N56" s="33">
        <v>52</v>
      </c>
      <c r="O56" s="42">
        <v>75.5</v>
      </c>
      <c r="P56" s="35">
        <f t="shared" si="0"/>
        <v>24.5</v>
      </c>
    </row>
    <row r="57" spans="7:16" ht="15.75" thickBot="1" x14ac:dyDescent="0.3">
      <c r="G57" s="33">
        <v>54</v>
      </c>
      <c r="H57" s="34">
        <v>54</v>
      </c>
      <c r="I57" s="35">
        <v>46</v>
      </c>
      <c r="N57" s="33">
        <v>53</v>
      </c>
      <c r="O57" s="42">
        <v>77</v>
      </c>
      <c r="P57" s="35">
        <f t="shared" si="0"/>
        <v>23</v>
      </c>
    </row>
    <row r="58" spans="7:16" ht="15.75" thickBot="1" x14ac:dyDescent="0.3">
      <c r="G58" s="33">
        <v>55</v>
      </c>
      <c r="H58" s="34">
        <v>55</v>
      </c>
      <c r="I58" s="35">
        <v>45</v>
      </c>
      <c r="N58" s="33">
        <v>54</v>
      </c>
      <c r="O58" s="42">
        <v>78.5</v>
      </c>
      <c r="P58" s="35">
        <f t="shared" si="0"/>
        <v>21.5</v>
      </c>
    </row>
    <row r="59" spans="7:16" ht="15.75" thickBot="1" x14ac:dyDescent="0.3">
      <c r="G59" s="33">
        <v>56</v>
      </c>
      <c r="H59" s="34">
        <v>56</v>
      </c>
      <c r="I59" s="35">
        <v>44</v>
      </c>
      <c r="N59" s="33">
        <v>55</v>
      </c>
      <c r="O59" s="42">
        <v>80</v>
      </c>
      <c r="P59" s="35">
        <f t="shared" si="0"/>
        <v>20</v>
      </c>
    </row>
    <row r="60" spans="7:16" ht="15.75" thickBot="1" x14ac:dyDescent="0.3">
      <c r="G60" s="33">
        <v>57</v>
      </c>
      <c r="H60" s="34">
        <v>57</v>
      </c>
      <c r="I60" s="35">
        <v>43</v>
      </c>
      <c r="N60" s="33">
        <v>56</v>
      </c>
      <c r="O60" s="42">
        <v>81.5</v>
      </c>
      <c r="P60" s="35">
        <f t="shared" si="0"/>
        <v>18.5</v>
      </c>
    </row>
    <row r="61" spans="7:16" ht="15.75" thickBot="1" x14ac:dyDescent="0.3">
      <c r="G61" s="33">
        <v>58</v>
      </c>
      <c r="H61" s="34">
        <v>58</v>
      </c>
      <c r="I61" s="35">
        <v>42</v>
      </c>
      <c r="N61" s="33">
        <v>57</v>
      </c>
      <c r="O61" s="42">
        <v>83</v>
      </c>
      <c r="P61" s="35">
        <f t="shared" si="0"/>
        <v>17</v>
      </c>
    </row>
    <row r="62" spans="7:16" ht="15.75" thickBot="1" x14ac:dyDescent="0.3">
      <c r="G62" s="33">
        <v>59</v>
      </c>
      <c r="H62" s="34">
        <v>59</v>
      </c>
      <c r="I62" s="35">
        <v>41</v>
      </c>
      <c r="N62" s="33">
        <v>58</v>
      </c>
      <c r="O62" s="42">
        <v>84.5</v>
      </c>
      <c r="P62" s="35">
        <f t="shared" si="0"/>
        <v>15.5</v>
      </c>
    </row>
    <row r="63" spans="7:16" ht="15.75" thickBot="1" x14ac:dyDescent="0.3">
      <c r="G63" s="33">
        <v>60</v>
      </c>
      <c r="H63" s="34">
        <v>60</v>
      </c>
      <c r="I63" s="35">
        <v>40</v>
      </c>
      <c r="N63" s="33">
        <v>59</v>
      </c>
      <c r="O63" s="42">
        <v>85</v>
      </c>
      <c r="P63" s="56">
        <f t="shared" si="0"/>
        <v>14</v>
      </c>
    </row>
    <row r="64" spans="7:16" ht="15.75" thickBot="1" x14ac:dyDescent="0.3">
      <c r="G64" s="33">
        <v>61</v>
      </c>
      <c r="H64" s="34">
        <v>61</v>
      </c>
      <c r="I64" s="35">
        <v>39</v>
      </c>
      <c r="N64" s="33">
        <v>60</v>
      </c>
    </row>
    <row r="65" spans="7:15" ht="15.75" thickBot="1" x14ac:dyDescent="0.3">
      <c r="G65" s="33">
        <v>62</v>
      </c>
      <c r="H65" s="34">
        <v>62</v>
      </c>
      <c r="I65" s="35">
        <v>38</v>
      </c>
      <c r="N65" s="33">
        <v>61</v>
      </c>
      <c r="O65" s="65"/>
    </row>
    <row r="66" spans="7:15" ht="15.75" thickBot="1" x14ac:dyDescent="0.3">
      <c r="G66" s="33">
        <v>63</v>
      </c>
      <c r="H66" s="34">
        <v>63</v>
      </c>
      <c r="I66" s="35">
        <v>37</v>
      </c>
      <c r="N66" s="33">
        <v>62</v>
      </c>
      <c r="O66" s="65"/>
    </row>
    <row r="67" spans="7:15" ht="15.75" thickBot="1" x14ac:dyDescent="0.3">
      <c r="G67" s="33">
        <v>64</v>
      </c>
      <c r="H67" s="34">
        <v>64</v>
      </c>
      <c r="I67" s="35">
        <v>36</v>
      </c>
      <c r="N67" s="33">
        <v>63</v>
      </c>
      <c r="O67" s="65"/>
    </row>
    <row r="68" spans="7:15" ht="15.75" thickBot="1" x14ac:dyDescent="0.3">
      <c r="G68" s="33">
        <v>65</v>
      </c>
      <c r="H68" s="34">
        <v>65</v>
      </c>
      <c r="I68" s="35">
        <v>35</v>
      </c>
      <c r="N68" s="33">
        <v>64</v>
      </c>
      <c r="O68" s="65"/>
    </row>
    <row r="69" spans="7:15" ht="15.75" thickBot="1" x14ac:dyDescent="0.3">
      <c r="G69" s="33">
        <v>66</v>
      </c>
      <c r="H69" s="34">
        <v>66</v>
      </c>
      <c r="I69" s="35">
        <v>34</v>
      </c>
      <c r="N69" s="33">
        <v>65</v>
      </c>
      <c r="O69" s="65"/>
    </row>
    <row r="70" spans="7:15" ht="15.75" thickBot="1" x14ac:dyDescent="0.3">
      <c r="G70" s="33">
        <v>67</v>
      </c>
      <c r="H70" s="34">
        <v>67</v>
      </c>
      <c r="I70" s="35">
        <v>33</v>
      </c>
      <c r="N70" s="33">
        <v>66</v>
      </c>
      <c r="O70" s="65"/>
    </row>
    <row r="71" spans="7:15" ht="15.75" thickBot="1" x14ac:dyDescent="0.3">
      <c r="G71" s="33">
        <v>68</v>
      </c>
      <c r="H71" s="34">
        <v>68</v>
      </c>
      <c r="I71" s="35">
        <v>32</v>
      </c>
      <c r="N71" s="33">
        <v>67</v>
      </c>
      <c r="O71" s="65"/>
    </row>
    <row r="72" spans="7:15" ht="15.75" thickBot="1" x14ac:dyDescent="0.3">
      <c r="G72" s="33">
        <v>69</v>
      </c>
      <c r="H72" s="34">
        <v>69</v>
      </c>
      <c r="I72" s="35">
        <v>31</v>
      </c>
      <c r="N72" s="33">
        <v>68</v>
      </c>
      <c r="O72" s="65"/>
    </row>
    <row r="73" spans="7:15" ht="15.75" thickBot="1" x14ac:dyDescent="0.3">
      <c r="G73" s="33">
        <v>70</v>
      </c>
      <c r="H73" s="34">
        <v>70</v>
      </c>
      <c r="I73" s="56">
        <v>30</v>
      </c>
      <c r="N73" s="33">
        <v>69</v>
      </c>
      <c r="O73" s="65"/>
    </row>
    <row r="74" spans="7:15" ht="15.75" thickBot="1" x14ac:dyDescent="0.3">
      <c r="I74" s="67"/>
      <c r="N74" s="33">
        <v>70</v>
      </c>
      <c r="O74" s="65"/>
    </row>
    <row r="75" spans="7:15" ht="15.75" thickBot="1" x14ac:dyDescent="0.3">
      <c r="N75" s="33"/>
      <c r="O75" s="65"/>
    </row>
  </sheetData>
  <mergeCells count="2">
    <mergeCell ref="G2:H2"/>
    <mergeCell ref="B2:F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7D7067-6F3C-461F-B4EB-C77082F939BE}">
  <dimension ref="A1"/>
  <sheetViews>
    <sheetView workbookViewId="0">
      <selection activeCell="G33" sqref="G3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17616-47A9-4021-A60B-42755359E184}">
  <dimension ref="A1:H12"/>
  <sheetViews>
    <sheetView workbookViewId="0">
      <selection activeCell="E17" sqref="E17"/>
    </sheetView>
  </sheetViews>
  <sheetFormatPr defaultRowHeight="15" x14ac:dyDescent="0.25"/>
  <cols>
    <col min="1" max="1" width="3.28515625" bestFit="1" customWidth="1"/>
    <col min="2" max="2" width="10.85546875" bestFit="1" customWidth="1"/>
    <col min="3" max="3" width="12.5703125" bestFit="1" customWidth="1"/>
    <col min="4" max="4" width="13.42578125" bestFit="1" customWidth="1"/>
    <col min="5" max="6" width="21.140625" bestFit="1" customWidth="1"/>
    <col min="7" max="7" width="17.85546875" bestFit="1" customWidth="1"/>
    <col min="8" max="8" width="16" bestFit="1" customWidth="1"/>
  </cols>
  <sheetData>
    <row r="1" spans="1:8" x14ac:dyDescent="0.25">
      <c r="A1" s="53" t="s">
        <v>50</v>
      </c>
      <c r="B1" s="53" t="s">
        <v>55</v>
      </c>
      <c r="C1" s="53" t="s">
        <v>56</v>
      </c>
      <c r="D1" s="53" t="s">
        <v>51</v>
      </c>
      <c r="E1" s="53" t="s">
        <v>53</v>
      </c>
      <c r="F1" s="53" t="s">
        <v>52</v>
      </c>
      <c r="G1" s="53" t="s">
        <v>64</v>
      </c>
      <c r="H1" s="53" t="s">
        <v>65</v>
      </c>
    </row>
    <row r="2" spans="1:8" x14ac:dyDescent="0.25">
      <c r="A2" s="63">
        <v>1</v>
      </c>
      <c r="B2" s="63" t="s">
        <v>57</v>
      </c>
      <c r="C2" s="68">
        <v>45412</v>
      </c>
      <c r="D2" s="63" t="s">
        <v>54</v>
      </c>
      <c r="E2" s="69">
        <v>105.84</v>
      </c>
      <c r="F2" s="69">
        <f>E2*10.764</f>
        <v>1139.2617599999999</v>
      </c>
      <c r="G2" s="69">
        <v>33500000</v>
      </c>
      <c r="H2" s="69">
        <f>G2/F2</f>
        <v>29405.006975745418</v>
      </c>
    </row>
    <row r="3" spans="1:8" x14ac:dyDescent="0.25">
      <c r="A3" s="63">
        <v>2</v>
      </c>
      <c r="B3" s="63" t="s">
        <v>58</v>
      </c>
      <c r="C3" s="68">
        <v>45463</v>
      </c>
      <c r="D3" s="63">
        <v>9</v>
      </c>
      <c r="E3" s="69">
        <v>61.8</v>
      </c>
      <c r="F3" s="69">
        <f>E3*10.764</f>
        <v>665.21519999999998</v>
      </c>
      <c r="G3" s="69">
        <v>13500000</v>
      </c>
      <c r="H3" s="69">
        <f>G3/F3</f>
        <v>20294.184498490114</v>
      </c>
    </row>
    <row r="4" spans="1:8" x14ac:dyDescent="0.25">
      <c r="A4" s="63">
        <v>3</v>
      </c>
      <c r="B4" s="63" t="s">
        <v>59</v>
      </c>
      <c r="C4" s="68">
        <v>45492</v>
      </c>
      <c r="D4" s="63" t="s">
        <v>60</v>
      </c>
      <c r="E4" s="69">
        <v>105.84</v>
      </c>
      <c r="F4" s="69">
        <f>E4*10.764</f>
        <v>1139.2617599999999</v>
      </c>
      <c r="G4" s="69">
        <v>32500000</v>
      </c>
      <c r="H4" s="69">
        <f>G4/F4</f>
        <v>28527.245573484361</v>
      </c>
    </row>
    <row r="5" spans="1:8" x14ac:dyDescent="0.25">
      <c r="A5" s="63">
        <v>4</v>
      </c>
      <c r="B5" s="63" t="s">
        <v>61</v>
      </c>
      <c r="C5" s="68">
        <v>45496</v>
      </c>
      <c r="D5" s="63" t="s">
        <v>62</v>
      </c>
      <c r="E5" s="69">
        <v>105.12</v>
      </c>
      <c r="F5" s="69">
        <f>E5*10.764</f>
        <v>1131.5116800000001</v>
      </c>
      <c r="G5" s="69">
        <v>35000000</v>
      </c>
      <c r="H5" s="69">
        <f>G5/F5</f>
        <v>30932.071333103693</v>
      </c>
    </row>
    <row r="6" spans="1:8" x14ac:dyDescent="0.25">
      <c r="A6" s="63">
        <v>5</v>
      </c>
      <c r="B6" s="63" t="s">
        <v>66</v>
      </c>
      <c r="C6" s="68">
        <v>45261</v>
      </c>
      <c r="D6" s="63" t="s">
        <v>63</v>
      </c>
      <c r="E6" s="69">
        <v>105.12</v>
      </c>
      <c r="F6" s="69">
        <f>E6*10.764</f>
        <v>1131.5116800000001</v>
      </c>
      <c r="G6" s="69">
        <v>59500000</v>
      </c>
      <c r="H6" s="69">
        <f>G6/F6</f>
        <v>52584.521266276279</v>
      </c>
    </row>
    <row r="7" spans="1:8" x14ac:dyDescent="0.25">
      <c r="E7" s="22"/>
      <c r="F7" s="22"/>
      <c r="G7" s="22"/>
      <c r="H7" s="22"/>
    </row>
    <row r="8" spans="1:8" x14ac:dyDescent="0.25">
      <c r="E8" s="22"/>
      <c r="F8" s="22"/>
      <c r="G8" s="22"/>
      <c r="H8" s="22"/>
    </row>
    <row r="9" spans="1:8" x14ac:dyDescent="0.25">
      <c r="C9" s="70"/>
    </row>
    <row r="10" spans="1:8" x14ac:dyDescent="0.25">
      <c r="C10" s="55"/>
    </row>
    <row r="11" spans="1:8" x14ac:dyDescent="0.25">
      <c r="C11" s="18"/>
    </row>
    <row r="12" spans="1:8" x14ac:dyDescent="0.25">
      <c r="C12" s="55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4D1FB-47DB-4B2C-A88C-897C96B7E46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D8432-A866-41FC-A617-03379AF07B3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00A77-06C2-40D7-A126-B5D5E5C73F74}">
  <dimension ref="A1"/>
  <sheetViews>
    <sheetView workbookViewId="0">
      <selection activeCell="J32" sqref="J3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0F07F-C2E7-449E-BC24-0CA439D0FC48}">
  <dimension ref="A1"/>
  <sheetViews>
    <sheetView workbookViewId="0">
      <selection activeCell="K29" sqref="K2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ED771-EAB9-461C-B513-456B71B6A815}">
  <dimension ref="A1"/>
  <sheetViews>
    <sheetView workbookViewId="0">
      <selection activeCell="L30" sqref="L3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8A59F-C569-4D9B-9B3A-07702F6CD51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Calculation</vt:lpstr>
      <vt:lpstr>Depreciation (2)</vt:lpstr>
      <vt:lpstr>RR</vt:lpstr>
      <vt:lpstr>SI and PI Summary Working</vt:lpstr>
      <vt:lpstr>7571</vt:lpstr>
      <vt:lpstr>10745</vt:lpstr>
      <vt:lpstr>12598</vt:lpstr>
      <vt:lpstr>12788</vt:lpstr>
      <vt:lpstr>16104</vt:lpstr>
      <vt:lpstr>Sheet6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</cp:lastModifiedBy>
  <cp:lastPrinted>2019-11-05T06:14:02Z</cp:lastPrinted>
  <dcterms:created xsi:type="dcterms:W3CDTF">2018-02-17T10:36:41Z</dcterms:created>
  <dcterms:modified xsi:type="dcterms:W3CDTF">2024-09-05T10:22:47Z</dcterms:modified>
</cp:coreProperties>
</file>