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Capital gain\Ghyanshyam Dholakia - 2017\"/>
    </mc:Choice>
  </mc:AlternateContent>
  <xr:revisionPtr revIDLastSave="0" documentId="13_ncr:1_{FFD69E08-47B8-4C1C-BD04-393F6A57957D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27" sheetId="40" r:id="rId2"/>
    <sheet name="Sheet1" sheetId="13" r:id="rId3"/>
    <sheet name="Sheet13" sheetId="25" r:id="rId4"/>
    <sheet name="Sheet14" sheetId="26" r:id="rId5"/>
    <sheet name="Sheet15" sheetId="27" r:id="rId6"/>
    <sheet name="Sheet18" sheetId="30" r:id="rId7"/>
    <sheet name="Sheet17" sheetId="29" r:id="rId8"/>
    <sheet name="Sheet26" sheetId="39" r:id="rId9"/>
    <sheet name="Sheet2" sheetId="14" r:id="rId10"/>
    <sheet name="Sheet3" sheetId="15" r:id="rId11"/>
    <sheet name="Sheet4" sheetId="16" r:id="rId12"/>
    <sheet name="Sheet5" sheetId="17" r:id="rId13"/>
    <sheet name="Sheet6" sheetId="18" r:id="rId14"/>
    <sheet name="Sheet7" sheetId="19" r:id="rId15"/>
    <sheet name="Sheet8" sheetId="20" r:id="rId16"/>
    <sheet name="Sheet9" sheetId="21" r:id="rId17"/>
    <sheet name="Sheet24" sheetId="37" r:id="rId18"/>
    <sheet name="Sheet10" sheetId="22" r:id="rId19"/>
    <sheet name="Sheet11" sheetId="23" r:id="rId20"/>
    <sheet name="Sheet12" sheetId="24" r:id="rId21"/>
    <sheet name="Sheet16" sheetId="31" r:id="rId22"/>
    <sheet name="Sheet19" sheetId="32" r:id="rId23"/>
    <sheet name="Sheet20" sheetId="33" r:id="rId24"/>
    <sheet name="Sheet21" sheetId="34" r:id="rId25"/>
    <sheet name="Sheet22" sheetId="35" r:id="rId26"/>
    <sheet name="Sheet32" sheetId="45" r:id="rId27"/>
    <sheet name="Sheet23" sheetId="36" r:id="rId28"/>
    <sheet name="Sheet28" sheetId="41" r:id="rId29"/>
    <sheet name="Sheet29" sheetId="42" r:id="rId30"/>
    <sheet name="Sheet30" sheetId="43" r:id="rId31"/>
    <sheet name="Sheet31" sheetId="44" r:id="rId32"/>
  </sheets>
  <calcPr calcId="191029"/>
</workbook>
</file>

<file path=xl/calcChain.xml><?xml version="1.0" encoding="utf-8"?>
<calcChain xmlns="http://schemas.openxmlformats.org/spreadsheetml/2006/main">
  <c r="Q2" i="4" l="1"/>
  <c r="Q3" i="4"/>
  <c r="Q4" i="4"/>
  <c r="Q5" i="4"/>
  <c r="Q6" i="4"/>
  <c r="Q7" i="4"/>
  <c r="Q8" i="4"/>
  <c r="Q9" i="4"/>
  <c r="Q10" i="4"/>
  <c r="Q11" i="4"/>
  <c r="Q12" i="4"/>
  <c r="Q13" i="4"/>
  <c r="Q14" i="4"/>
  <c r="Q15" i="4"/>
  <c r="Q16" i="4"/>
  <c r="Q17" i="4"/>
  <c r="Q18" i="4"/>
  <c r="Q19" i="4"/>
  <c r="Q20" i="4"/>
  <c r="Q21" i="4"/>
  <c r="Q22" i="4"/>
  <c r="Q23" i="4"/>
  <c r="Q24" i="4"/>
  <c r="Q25" i="4"/>
  <c r="Q26" i="4"/>
  <c r="Q27" i="4"/>
  <c r="Q28" i="4"/>
  <c r="Q29" i="4"/>
  <c r="Q30" i="4"/>
  <c r="Q31" i="4"/>
  <c r="Q32" i="4"/>
  <c r="Q33" i="4"/>
  <c r="Q34" i="4"/>
  <c r="Q35" i="4"/>
  <c r="Q36" i="4"/>
  <c r="Q37" i="4"/>
  <c r="Q38" i="4"/>
  <c r="Q39" i="4"/>
  <c r="Q40" i="4"/>
  <c r="Q41" i="4"/>
  <c r="Q50" i="4"/>
  <c r="Q51" i="4"/>
  <c r="Q52" i="4"/>
  <c r="Z52" i="4" l="1"/>
  <c r="R52" i="4"/>
  <c r="Z51" i="4"/>
  <c r="Y51" i="4"/>
  <c r="AA51" i="4" s="1"/>
  <c r="R51" i="4"/>
  <c r="Y52" i="4" l="1"/>
  <c r="AA52" i="4" s="1"/>
  <c r="X64" i="4"/>
  <c r="X62" i="4"/>
  <c r="Z50" i="4"/>
  <c r="Y50" i="4"/>
  <c r="AA50" i="4" s="1"/>
  <c r="R50" i="4"/>
  <c r="Z41" i="4"/>
  <c r="Y41" i="4"/>
  <c r="AA41" i="4" s="1"/>
  <c r="R41" i="4"/>
  <c r="Z40" i="4"/>
  <c r="Y40" i="4"/>
  <c r="AA40" i="4" s="1"/>
  <c r="R40" i="4"/>
  <c r="Z39" i="4"/>
  <c r="Y39" i="4"/>
  <c r="AA39" i="4" s="1"/>
  <c r="R39" i="4"/>
  <c r="Z38" i="4"/>
  <c r="Y38" i="4"/>
  <c r="AA38" i="4" s="1"/>
  <c r="R38" i="4"/>
  <c r="Z37" i="4"/>
  <c r="Y37" i="4"/>
  <c r="AA37" i="4" s="1"/>
  <c r="R37" i="4"/>
  <c r="Z36" i="4"/>
  <c r="J41" i="4"/>
  <c r="E41" i="4"/>
  <c r="A41" i="4"/>
  <c r="J40" i="4"/>
  <c r="E40" i="4"/>
  <c r="A40" i="4"/>
  <c r="J39" i="4"/>
  <c r="E39" i="4"/>
  <c r="A39" i="4"/>
  <c r="J38" i="4"/>
  <c r="E38" i="4"/>
  <c r="A38" i="4"/>
  <c r="J37" i="4"/>
  <c r="E37" i="4"/>
  <c r="A37" i="4"/>
  <c r="Y60" i="4"/>
  <c r="X47" i="4"/>
  <c r="V48" i="4"/>
  <c r="J36" i="4"/>
  <c r="E36" i="4"/>
  <c r="A36" i="4"/>
  <c r="Z34" i="4"/>
  <c r="Y34" i="4"/>
  <c r="AA34" i="4" s="1"/>
  <c r="Z35" i="4"/>
  <c r="R31" i="4"/>
  <c r="Z29" i="4"/>
  <c r="R29" i="4"/>
  <c r="B29" i="4" s="1"/>
  <c r="C29" i="4" s="1"/>
  <c r="D29" i="4" s="1"/>
  <c r="H29" i="4" s="1"/>
  <c r="Y29" i="4"/>
  <c r="AA29" i="4" s="1"/>
  <c r="J29" i="4"/>
  <c r="I29" i="4"/>
  <c r="E29" i="4"/>
  <c r="A29" i="4"/>
  <c r="Y28" i="4"/>
  <c r="AA28" i="4" s="1"/>
  <c r="Z28" i="4"/>
  <c r="J28" i="4"/>
  <c r="I28" i="4"/>
  <c r="E28" i="4"/>
  <c r="A28" i="4"/>
  <c r="Z27" i="4"/>
  <c r="R27" i="4"/>
  <c r="B27" i="4" s="1"/>
  <c r="Y27" i="4"/>
  <c r="AA27" i="4" s="1"/>
  <c r="J27" i="4"/>
  <c r="I27" i="4"/>
  <c r="E27" i="4"/>
  <c r="A27" i="4"/>
  <c r="R26" i="4"/>
  <c r="B26" i="4" s="1"/>
  <c r="C26" i="4" s="1"/>
  <c r="J26" i="4"/>
  <c r="I26" i="4"/>
  <c r="E26" i="4"/>
  <c r="A26" i="4"/>
  <c r="R34" i="4" l="1"/>
  <c r="C27" i="4"/>
  <c r="F27" i="4"/>
  <c r="D26" i="4"/>
  <c r="H26" i="4" s="1"/>
  <c r="G26" i="4"/>
  <c r="G29" i="4"/>
  <c r="Y26" i="4"/>
  <c r="AA26" i="4" s="1"/>
  <c r="F26" i="4"/>
  <c r="Z26" i="4"/>
  <c r="R28" i="4"/>
  <c r="B28" i="4" s="1"/>
  <c r="C28" i="4" s="1"/>
  <c r="D28" i="4" s="1"/>
  <c r="H28" i="4" s="1"/>
  <c r="F29" i="4"/>
  <c r="AA5" i="4"/>
  <c r="Y22" i="4"/>
  <c r="AA22" i="4" s="1"/>
  <c r="R20" i="4"/>
  <c r="Y20" i="4"/>
  <c r="AA20" i="4" s="1"/>
  <c r="Y36" i="4"/>
  <c r="AA36" i="4" s="1"/>
  <c r="R32" i="4"/>
  <c r="R36" i="4"/>
  <c r="Y18" i="4"/>
  <c r="AA18" i="4" s="1"/>
  <c r="Z13" i="4"/>
  <c r="Z6" i="4"/>
  <c r="Y5" i="4"/>
  <c r="Z4" i="4"/>
  <c r="X46" i="4"/>
  <c r="Z33" i="4"/>
  <c r="Z32" i="4"/>
  <c r="Z31" i="4"/>
  <c r="Z30" i="4"/>
  <c r="Z25" i="4"/>
  <c r="Z24" i="4"/>
  <c r="Z23" i="4"/>
  <c r="R21" i="4"/>
  <c r="Z20" i="4"/>
  <c r="Y19" i="4"/>
  <c r="AA19" i="4" s="1"/>
  <c r="Z18" i="4"/>
  <c r="Z17" i="4"/>
  <c r="Y17" i="4"/>
  <c r="AA17" i="4" s="1"/>
  <c r="Y16" i="4"/>
  <c r="AA16" i="4" s="1"/>
  <c r="Y15" i="4"/>
  <c r="AA15" i="4" s="1"/>
  <c r="Y14" i="4"/>
  <c r="AA14" i="4" s="1"/>
  <c r="Y12" i="4"/>
  <c r="AA12" i="4" s="1"/>
  <c r="Z11" i="4"/>
  <c r="Y11" i="4"/>
  <c r="AA11" i="4" s="1"/>
  <c r="Y10" i="4"/>
  <c r="AA10" i="4" s="1"/>
  <c r="Y9" i="4"/>
  <c r="AA9" i="4" s="1"/>
  <c r="Y8" i="4"/>
  <c r="AA8" i="4" s="1"/>
  <c r="Y7" i="4"/>
  <c r="AA7" i="4" s="1"/>
  <c r="Z5" i="4"/>
  <c r="Z3" i="4"/>
  <c r="Y3" i="4"/>
  <c r="AA3" i="4" s="1"/>
  <c r="Z2" i="4"/>
  <c r="Y2" i="4"/>
  <c r="AA2" i="4" s="1"/>
  <c r="F28" i="4" l="1"/>
  <c r="G28" i="4"/>
  <c r="G27" i="4"/>
  <c r="D27" i="4"/>
  <c r="H27" i="4" s="1"/>
  <c r="Y4" i="4"/>
  <c r="AA4" i="4" s="1"/>
  <c r="Z7" i="4"/>
  <c r="Y13" i="4"/>
  <c r="AA13" i="4" s="1"/>
  <c r="R5" i="4"/>
  <c r="R24" i="4"/>
  <c r="Y25" i="4"/>
  <c r="AA25" i="4" s="1"/>
  <c r="Z9" i="4"/>
  <c r="Z22" i="4"/>
  <c r="R19" i="4"/>
  <c r="Y33" i="4"/>
  <c r="AA33" i="4" s="1"/>
  <c r="Z16" i="4"/>
  <c r="R23" i="4"/>
  <c r="Y32" i="4"/>
  <c r="AA32" i="4" s="1"/>
  <c r="Y24" i="4"/>
  <c r="AA24" i="4" s="1"/>
  <c r="Z14" i="4"/>
  <c r="Z21" i="4"/>
  <c r="Z8" i="4"/>
  <c r="Z10" i="4"/>
  <c r="Z12" i="4"/>
  <c r="Z19" i="4"/>
  <c r="R30" i="4"/>
  <c r="R22" i="4"/>
  <c r="Y31" i="4"/>
  <c r="AA31" i="4" s="1"/>
  <c r="Y23" i="4"/>
  <c r="AA23" i="4" s="1"/>
  <c r="Y21" i="4"/>
  <c r="AA21" i="4" s="1"/>
  <c r="Z15" i="4"/>
  <c r="R33" i="4"/>
  <c r="R25" i="4"/>
  <c r="Y30" i="4"/>
  <c r="AA30" i="4" s="1"/>
  <c r="Y6" i="4"/>
  <c r="AA6" i="4" s="1"/>
  <c r="R2" i="4"/>
  <c r="R3" i="4"/>
  <c r="R4" i="4"/>
  <c r="R6" i="4"/>
  <c r="R7" i="4"/>
  <c r="R8" i="4"/>
  <c r="R9" i="4"/>
  <c r="R10" i="4"/>
  <c r="R11" i="4"/>
  <c r="R12" i="4"/>
  <c r="R13" i="4"/>
  <c r="R14" i="4"/>
  <c r="R15" i="4"/>
  <c r="R16" i="4"/>
  <c r="R17" i="4"/>
  <c r="R18" i="4"/>
  <c r="B24" i="4" l="1"/>
  <c r="C24" i="4" s="1"/>
  <c r="D24" i="4" s="1"/>
  <c r="J20" i="4"/>
  <c r="J35" i="4"/>
  <c r="I35" i="4"/>
  <c r="E35" i="4"/>
  <c r="A35" i="4"/>
  <c r="J34" i="4"/>
  <c r="I34" i="4"/>
  <c r="E34" i="4"/>
  <c r="A34" i="4"/>
  <c r="B33" i="4"/>
  <c r="C33" i="4" s="1"/>
  <c r="D33" i="4" s="1"/>
  <c r="J33" i="4"/>
  <c r="I33" i="4"/>
  <c r="E33" i="4"/>
  <c r="A33" i="4"/>
  <c r="B32" i="4"/>
  <c r="C32" i="4" s="1"/>
  <c r="D32" i="4" s="1"/>
  <c r="J32" i="4"/>
  <c r="I32" i="4"/>
  <c r="E32" i="4"/>
  <c r="A32" i="4"/>
  <c r="B31" i="4"/>
  <c r="C31" i="4" s="1"/>
  <c r="D31" i="4" s="1"/>
  <c r="J31" i="4"/>
  <c r="I31" i="4"/>
  <c r="E31" i="4"/>
  <c r="A31" i="4"/>
  <c r="B30" i="4"/>
  <c r="C30" i="4" s="1"/>
  <c r="D30" i="4" s="1"/>
  <c r="J30" i="4"/>
  <c r="I30" i="4"/>
  <c r="E30" i="4"/>
  <c r="A30" i="4"/>
  <c r="B25" i="4"/>
  <c r="C25" i="4" s="1"/>
  <c r="D25" i="4" s="1"/>
  <c r="J25" i="4"/>
  <c r="I25" i="4"/>
  <c r="E25" i="4"/>
  <c r="A25" i="4"/>
  <c r="J24" i="4"/>
  <c r="I24" i="4"/>
  <c r="E24" i="4"/>
  <c r="A24" i="4"/>
  <c r="B23" i="4"/>
  <c r="C23" i="4" s="1"/>
  <c r="D23" i="4" s="1"/>
  <c r="J23" i="4"/>
  <c r="I23" i="4"/>
  <c r="E23" i="4"/>
  <c r="A23" i="4"/>
  <c r="R35" i="4" l="1"/>
  <c r="B35" i="4" s="1"/>
  <c r="Y35" i="4"/>
  <c r="AA35" i="4" s="1"/>
  <c r="B34" i="4"/>
  <c r="C34" i="4" s="1"/>
  <c r="D34" i="4" s="1"/>
  <c r="H34" i="4" s="1"/>
  <c r="H31" i="4"/>
  <c r="H25" i="4"/>
  <c r="H23" i="4"/>
  <c r="H32" i="4"/>
  <c r="H33" i="4"/>
  <c r="H30" i="4"/>
  <c r="F30" i="4"/>
  <c r="F31" i="4"/>
  <c r="F32" i="4"/>
  <c r="F33" i="4"/>
  <c r="G30" i="4"/>
  <c r="G31" i="4"/>
  <c r="G32" i="4"/>
  <c r="G33" i="4"/>
  <c r="G23" i="4"/>
  <c r="H24" i="4"/>
  <c r="F23" i="4"/>
  <c r="F24" i="4"/>
  <c r="F25" i="4"/>
  <c r="G24" i="4"/>
  <c r="G25" i="4"/>
  <c r="C35" i="4" l="1"/>
  <c r="F35" i="4"/>
  <c r="F34" i="4"/>
  <c r="G34" i="4"/>
  <c r="B11" i="4"/>
  <c r="C11" i="4" s="1"/>
  <c r="D11" i="4" s="1"/>
  <c r="J11" i="4"/>
  <c r="I11" i="4"/>
  <c r="E11" i="4"/>
  <c r="H11" i="4" s="1"/>
  <c r="A11" i="4"/>
  <c r="B10" i="4"/>
  <c r="C10" i="4" s="1"/>
  <c r="D10" i="4" s="1"/>
  <c r="J10" i="4"/>
  <c r="I10" i="4"/>
  <c r="E10" i="4"/>
  <c r="A10" i="4"/>
  <c r="B9" i="4"/>
  <c r="C9" i="4" s="1"/>
  <c r="D9" i="4" s="1"/>
  <c r="J9" i="4"/>
  <c r="I9" i="4"/>
  <c r="E9" i="4"/>
  <c r="A9" i="4"/>
  <c r="B8" i="4"/>
  <c r="C8" i="4" s="1"/>
  <c r="D8" i="4" s="1"/>
  <c r="J8" i="4"/>
  <c r="I8" i="4"/>
  <c r="E8" i="4"/>
  <c r="A8" i="4"/>
  <c r="B7" i="4"/>
  <c r="C7" i="4" s="1"/>
  <c r="D7" i="4" s="1"/>
  <c r="J7" i="4"/>
  <c r="I7" i="4"/>
  <c r="E7" i="4"/>
  <c r="A7" i="4"/>
  <c r="B6" i="4"/>
  <c r="C6" i="4" s="1"/>
  <c r="D6" i="4" s="1"/>
  <c r="J6" i="4"/>
  <c r="I6" i="4"/>
  <c r="E6" i="4"/>
  <c r="A6" i="4"/>
  <c r="B5" i="4"/>
  <c r="C5" i="4" s="1"/>
  <c r="D5" i="4" s="1"/>
  <c r="J5" i="4"/>
  <c r="I5" i="4"/>
  <c r="E5" i="4"/>
  <c r="A5" i="4"/>
  <c r="J13" i="4"/>
  <c r="I13" i="4"/>
  <c r="E13" i="4"/>
  <c r="B13" i="4"/>
  <c r="C13" i="4" s="1"/>
  <c r="D13" i="4" s="1"/>
  <c r="A13" i="4"/>
  <c r="D35" i="4" l="1"/>
  <c r="H35" i="4" s="1"/>
  <c r="G35" i="4"/>
  <c r="H10" i="4"/>
  <c r="H7" i="4"/>
  <c r="H6" i="4"/>
  <c r="H8" i="4"/>
  <c r="H5" i="4"/>
  <c r="H9" i="4"/>
  <c r="F6" i="4"/>
  <c r="F11" i="4"/>
  <c r="G6" i="4"/>
  <c r="G11" i="4"/>
  <c r="F5" i="4"/>
  <c r="F7" i="4"/>
  <c r="F8" i="4"/>
  <c r="F9" i="4"/>
  <c r="F10" i="4"/>
  <c r="G5" i="4"/>
  <c r="G7" i="4"/>
  <c r="G8" i="4"/>
  <c r="G9" i="4"/>
  <c r="G10" i="4"/>
  <c r="H13" i="4"/>
  <c r="G13" i="4"/>
  <c r="F13" i="4"/>
  <c r="E20" i="4" l="1"/>
  <c r="J19" i="4"/>
  <c r="I19" i="4"/>
  <c r="E19" i="4"/>
  <c r="J18" i="4"/>
  <c r="I18" i="4"/>
  <c r="E18" i="4"/>
  <c r="J17" i="4"/>
  <c r="I17" i="4"/>
  <c r="E17" i="4"/>
  <c r="J16" i="4"/>
  <c r="I16" i="4"/>
  <c r="E16" i="4"/>
  <c r="J15" i="4"/>
  <c r="I15" i="4"/>
  <c r="E15" i="4"/>
  <c r="J14" i="4"/>
  <c r="I14" i="4"/>
  <c r="E14" i="4"/>
  <c r="J12" i="4"/>
  <c r="I12" i="4"/>
  <c r="E12" i="4"/>
  <c r="J4" i="4"/>
  <c r="I4" i="4"/>
  <c r="E4" i="4"/>
  <c r="J3" i="4"/>
  <c r="I3" i="4"/>
  <c r="E3" i="4"/>
  <c r="J2" i="4"/>
  <c r="I2" i="4"/>
  <c r="E2" i="4"/>
  <c r="J22" i="4" l="1"/>
  <c r="I22" i="4"/>
  <c r="E22" i="4"/>
  <c r="A22" i="4"/>
  <c r="J21" i="4"/>
  <c r="I21" i="4"/>
  <c r="E21" i="4"/>
  <c r="A21" i="4"/>
  <c r="A20" i="4"/>
  <c r="B19" i="4"/>
  <c r="C19" i="4" s="1"/>
  <c r="A19" i="4"/>
  <c r="B18" i="4"/>
  <c r="C18" i="4" s="1"/>
  <c r="A18" i="4"/>
  <c r="B17" i="4"/>
  <c r="C17" i="4" s="1"/>
  <c r="A17" i="4"/>
  <c r="B16" i="4"/>
  <c r="C16" i="4" s="1"/>
  <c r="A16" i="4"/>
  <c r="B15" i="4"/>
  <c r="C15" i="4" s="1"/>
  <c r="A15" i="4"/>
  <c r="A14" i="4"/>
  <c r="B12" i="4"/>
  <c r="C12" i="4" s="1"/>
  <c r="A12" i="4"/>
  <c r="B4" i="4"/>
  <c r="C4" i="4" s="1"/>
  <c r="A4" i="4"/>
  <c r="B3" i="4"/>
  <c r="C3" i="4" s="1"/>
  <c r="A3" i="4"/>
  <c r="B2" i="4"/>
  <c r="C2" i="4" s="1"/>
  <c r="A2" i="4"/>
  <c r="G12" i="4" l="1"/>
  <c r="F15" i="4"/>
  <c r="F16" i="4"/>
  <c r="F17" i="4"/>
  <c r="F18" i="4"/>
  <c r="F19" i="4"/>
  <c r="F3" i="4"/>
  <c r="F4" i="4"/>
  <c r="F12" i="4"/>
  <c r="F2" i="4"/>
  <c r="B20" i="4"/>
  <c r="C20" i="4" s="1"/>
  <c r="B21" i="4"/>
  <c r="C21" i="4" s="1"/>
  <c r="B22" i="4"/>
  <c r="C22" i="4" s="1"/>
  <c r="B14" i="4"/>
  <c r="C14" i="4" s="1"/>
  <c r="F21" i="4" l="1"/>
  <c r="F20" i="4"/>
  <c r="D12" i="4"/>
  <c r="H12" i="4" s="1"/>
  <c r="D17" i="4"/>
  <c r="H17" i="4" s="1"/>
  <c r="G17" i="4"/>
  <c r="D16" i="4"/>
  <c r="H16" i="4" s="1"/>
  <c r="G16" i="4"/>
  <c r="D19" i="4"/>
  <c r="H19" i="4" s="1"/>
  <c r="G19" i="4"/>
  <c r="F14" i="4"/>
  <c r="D3" i="4"/>
  <c r="H3" i="4" s="1"/>
  <c r="G3" i="4"/>
  <c r="D18" i="4"/>
  <c r="H18" i="4" s="1"/>
  <c r="G18" i="4"/>
  <c r="D2" i="4"/>
  <c r="H2" i="4" s="1"/>
  <c r="G2" i="4"/>
  <c r="D4" i="4"/>
  <c r="H4" i="4" s="1"/>
  <c r="G4" i="4"/>
  <c r="D15" i="4"/>
  <c r="H15" i="4" s="1"/>
  <c r="G15" i="4"/>
  <c r="D22" i="4"/>
  <c r="H22" i="4" s="1"/>
  <c r="G22" i="4"/>
  <c r="F22" i="4"/>
  <c r="D21" i="4"/>
  <c r="H21" i="4" s="1"/>
  <c r="G21" i="4"/>
  <c r="D20" i="4" l="1"/>
  <c r="H20" i="4" s="1"/>
  <c r="G20" i="4"/>
  <c r="D14" i="4"/>
  <c r="H14" i="4" s="1"/>
  <c r="G14" i="4"/>
</calcChain>
</file>

<file path=xl/sharedStrings.xml><?xml version="1.0" encoding="utf-8"?>
<sst xmlns="http://schemas.openxmlformats.org/spreadsheetml/2006/main" count="69" uniqueCount="58">
  <si>
    <t>Sr. No.</t>
  </si>
  <si>
    <t>Value</t>
  </si>
  <si>
    <t>Floor</t>
  </si>
  <si>
    <t>Total Floor</t>
  </si>
  <si>
    <t>Super Built up area</t>
  </si>
  <si>
    <t>Built up area</t>
  </si>
  <si>
    <t>Carpet area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</si>
  <si>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</si>
  <si>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</si>
  <si>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</si>
  <si>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</si>
  <si>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</si>
  <si>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Market Value</t>
  </si>
  <si>
    <t>Book Value</t>
  </si>
  <si>
    <t>building No.</t>
  </si>
  <si>
    <t>Agreement Value</t>
  </si>
  <si>
    <t>rate on agreement value</t>
  </si>
  <si>
    <t>rate on bazar mulya</t>
  </si>
  <si>
    <t>nearby</t>
  </si>
  <si>
    <t>bua</t>
  </si>
  <si>
    <t>value as on 2017</t>
  </si>
  <si>
    <t>16.12.2016</t>
  </si>
  <si>
    <t>Date</t>
  </si>
  <si>
    <t>09.02.2018</t>
  </si>
  <si>
    <t>06.08.2018</t>
  </si>
  <si>
    <t>17.12.2016</t>
  </si>
  <si>
    <t>29.12.2016</t>
  </si>
  <si>
    <t>car park</t>
  </si>
  <si>
    <t>11.09.2017</t>
  </si>
  <si>
    <t>03.05.2017</t>
  </si>
  <si>
    <t>31.03.2017</t>
  </si>
  <si>
    <t>25.01.2017</t>
  </si>
  <si>
    <t>19.01.2017</t>
  </si>
  <si>
    <t>rqte in sqm</t>
  </si>
  <si>
    <t>14.12.2017</t>
  </si>
  <si>
    <t>Doc. No.</t>
  </si>
  <si>
    <t>Owner</t>
  </si>
  <si>
    <t>11.06.2018</t>
  </si>
  <si>
    <t>21.08.2018</t>
  </si>
  <si>
    <t>07.12.2018</t>
  </si>
  <si>
    <t>06.01.2018</t>
  </si>
  <si>
    <t>27.02.2018</t>
  </si>
  <si>
    <t xml:space="preserve">sq. ft. </t>
  </si>
  <si>
    <t>Flat</t>
  </si>
  <si>
    <t>Value as on 14.12.2017</t>
  </si>
  <si>
    <t>BUA</t>
  </si>
  <si>
    <t>Average Rate</t>
  </si>
  <si>
    <t>23.02.2017</t>
  </si>
  <si>
    <t>30.03.2017</t>
  </si>
  <si>
    <t>6&amp;7</t>
  </si>
  <si>
    <t>06.10.2017</t>
  </si>
  <si>
    <t>07.10.2017</t>
  </si>
  <si>
    <t>24.11.2017</t>
  </si>
  <si>
    <t>fmv</t>
  </si>
  <si>
    <t>car</t>
  </si>
  <si>
    <t>total</t>
  </si>
  <si>
    <t>17.01.2017</t>
  </si>
  <si>
    <t>02.02.2017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</si>
</sst>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 * #,##0_ ;_ * \-#,##0_ ;_ * &quot;-&quot;??_ ;_ @_ "/>
  </numFmts>
  <fonts count="10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sz val="24"/>
      <name val="Calibri"/>
      <family val="2"/>
      <scheme val="minor"/>
    </font>
    <font>
      <b/>
      <sz val="11"/>
      <name val="Calibri"/>
      <family val="2"/>
      <scheme val="minor"/>
    </font>
    <font>
      <sz val="11"/>
      <color rgb="FF00B0F0"/>
      <name val="Calibri"/>
      <family val="2"/>
      <scheme val="minor"/>
    </font>
    <font>
      <b/>
      <sz val="11"/>
      <color rgb="FF00B0F0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000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43" fontId="3" fillId="0" borderId="0" applyFont="0" applyFill="0" applyBorder="0" applyAlignment="0" applyProtection="0"/>
  </cellStyleXfs>
  <cellXfs count="81">
    <xf numFmtId="0" fontId="0" fillId="0" borderId="0" xfId="0"/>
    <xf numFmtId="0" fontId="0" fillId="0" borderId="0" xfId="0" applyAlignment="1">
      <alignment wrapText="1"/>
    </xf>
    <xf numFmtId="0" fontId="1" fillId="0" borderId="0" xfId="0" applyFont="1" applyAlignment="1">
      <alignment wrapText="1"/>
    </xf>
    <xf numFmtId="0" fontId="2" fillId="0" borderId="0" xfId="0" applyFont="1"/>
    <xf numFmtId="0" fontId="0" fillId="0" borderId="0" xfId="0" applyFill="1"/>
    <xf numFmtId="0" fontId="5" fillId="0" borderId="0" xfId="0" applyFont="1" applyAlignment="1">
      <alignment wrapText="1"/>
    </xf>
    <xf numFmtId="0" fontId="5" fillId="3" borderId="0" xfId="0" applyFont="1" applyFill="1" applyAlignment="1">
      <alignment wrapText="1"/>
    </xf>
    <xf numFmtId="0" fontId="5" fillId="2" borderId="0" xfId="0" applyFont="1" applyFill="1"/>
    <xf numFmtId="4" fontId="5" fillId="2" borderId="0" xfId="0" applyNumberFormat="1" applyFont="1" applyFill="1"/>
    <xf numFmtId="0" fontId="5" fillId="3" borderId="0" xfId="0" applyFont="1" applyFill="1"/>
    <xf numFmtId="4" fontId="5" fillId="3" borderId="0" xfId="0" applyNumberFormat="1" applyFont="1" applyFill="1"/>
    <xf numFmtId="0" fontId="6" fillId="3" borderId="0" xfId="0" applyFont="1" applyFill="1" applyAlignment="1">
      <alignment horizontal="center"/>
    </xf>
    <xf numFmtId="0" fontId="5" fillId="0" borderId="1" xfId="0" applyFont="1" applyBorder="1" applyAlignment="1">
      <alignment wrapText="1"/>
    </xf>
    <xf numFmtId="0" fontId="0" fillId="0" borderId="1" xfId="0" applyBorder="1" applyAlignment="1">
      <alignment wrapText="1"/>
    </xf>
    <xf numFmtId="0" fontId="0" fillId="3" borderId="1" xfId="0" applyFill="1" applyBorder="1"/>
    <xf numFmtId="0" fontId="5" fillId="3" borderId="1" xfId="0" applyFont="1" applyFill="1" applyBorder="1"/>
    <xf numFmtId="0" fontId="2" fillId="3" borderId="1" xfId="0" applyFont="1" applyFill="1" applyBorder="1" applyAlignment="1">
      <alignment horizontal="center" vertical="center"/>
    </xf>
    <xf numFmtId="43" fontId="0" fillId="0" borderId="1" xfId="1" applyFont="1" applyBorder="1" applyAlignment="1">
      <alignment wrapText="1"/>
    </xf>
    <xf numFmtId="43" fontId="0" fillId="0" borderId="0" xfId="1" applyFont="1"/>
    <xf numFmtId="0" fontId="1" fillId="2" borderId="1" xfId="0" applyFont="1" applyFill="1" applyBorder="1"/>
    <xf numFmtId="43" fontId="1" fillId="2" borderId="1" xfId="1" applyFont="1" applyFill="1" applyBorder="1"/>
    <xf numFmtId="0" fontId="5" fillId="2" borderId="1" xfId="0" applyFont="1" applyFill="1" applyBorder="1"/>
    <xf numFmtId="0" fontId="5" fillId="4" borderId="0" xfId="0" applyFont="1" applyFill="1"/>
    <xf numFmtId="4" fontId="5" fillId="4" borderId="0" xfId="0" applyNumberFormat="1" applyFont="1" applyFill="1"/>
    <xf numFmtId="0" fontId="5" fillId="4" borderId="1" xfId="0" applyFont="1" applyFill="1" applyBorder="1"/>
    <xf numFmtId="43" fontId="4" fillId="0" borderId="1" xfId="1" applyFont="1" applyBorder="1" applyAlignment="1">
      <alignment wrapText="1"/>
    </xf>
    <xf numFmtId="43" fontId="3" fillId="3" borderId="1" xfId="1" applyFont="1" applyFill="1" applyBorder="1" applyAlignment="1">
      <alignment horizontal="center" vertical="center"/>
    </xf>
    <xf numFmtId="43" fontId="0" fillId="3" borderId="1" xfId="1" applyFont="1" applyFill="1" applyBorder="1" applyAlignment="1">
      <alignment horizontal="center" vertical="center"/>
    </xf>
    <xf numFmtId="43" fontId="2" fillId="0" borderId="0" xfId="1" applyFont="1"/>
    <xf numFmtId="164" fontId="0" fillId="0" borderId="1" xfId="1" applyNumberFormat="1" applyFont="1" applyBorder="1" applyAlignment="1">
      <alignment wrapText="1"/>
    </xf>
    <xf numFmtId="164" fontId="0" fillId="3" borderId="1" xfId="1" applyNumberFormat="1" applyFont="1" applyFill="1" applyBorder="1"/>
    <xf numFmtId="164" fontId="0" fillId="0" borderId="0" xfId="1" applyNumberFormat="1" applyFont="1"/>
    <xf numFmtId="43" fontId="5" fillId="2" borderId="1" xfId="1" applyFont="1" applyFill="1" applyBorder="1"/>
    <xf numFmtId="164" fontId="5" fillId="2" borderId="1" xfId="1" applyNumberFormat="1" applyFont="1" applyFill="1" applyBorder="1"/>
    <xf numFmtId="43" fontId="5" fillId="3" borderId="1" xfId="1" applyFont="1" applyFill="1" applyBorder="1" applyAlignment="1">
      <alignment horizontal="center" vertical="center"/>
    </xf>
    <xf numFmtId="164" fontId="5" fillId="3" borderId="1" xfId="1" applyNumberFormat="1" applyFont="1" applyFill="1" applyBorder="1"/>
    <xf numFmtId="0" fontId="7" fillId="3" borderId="1" xfId="0" applyFont="1" applyFill="1" applyBorder="1" applyAlignment="1">
      <alignment horizontal="center" vertical="center"/>
    </xf>
    <xf numFmtId="43" fontId="5" fillId="3" borderId="1" xfId="1" applyFont="1" applyFill="1" applyBorder="1"/>
    <xf numFmtId="43" fontId="5" fillId="4" borderId="1" xfId="1" applyFont="1" applyFill="1" applyBorder="1"/>
    <xf numFmtId="164" fontId="5" fillId="4" borderId="1" xfId="1" applyNumberFormat="1" applyFont="1" applyFill="1" applyBorder="1"/>
    <xf numFmtId="43" fontId="5" fillId="2" borderId="1" xfId="1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/>
    </xf>
    <xf numFmtId="43" fontId="5" fillId="2" borderId="0" xfId="1" applyFont="1" applyFill="1"/>
    <xf numFmtId="164" fontId="5" fillId="2" borderId="0" xfId="1" applyNumberFormat="1" applyFont="1" applyFill="1"/>
    <xf numFmtId="164" fontId="7" fillId="2" borderId="0" xfId="1" applyNumberFormat="1" applyFont="1" applyFill="1"/>
    <xf numFmtId="0" fontId="0" fillId="0" borderId="1" xfId="0" applyBorder="1"/>
    <xf numFmtId="0" fontId="0" fillId="0" borderId="1" xfId="0" applyFill="1" applyBorder="1"/>
    <xf numFmtId="43" fontId="0" fillId="0" borderId="1" xfId="1" applyFont="1" applyBorder="1"/>
    <xf numFmtId="164" fontId="0" fillId="0" borderId="1" xfId="1" applyNumberFormat="1" applyFont="1" applyBorder="1"/>
    <xf numFmtId="43" fontId="2" fillId="0" borderId="1" xfId="1" applyFont="1" applyBorder="1"/>
    <xf numFmtId="0" fontId="2" fillId="0" borderId="1" xfId="0" applyFont="1" applyBorder="1"/>
    <xf numFmtId="0" fontId="8" fillId="2" borderId="0" xfId="0" applyFont="1" applyFill="1"/>
    <xf numFmtId="0" fontId="8" fillId="2" borderId="1" xfId="0" applyFont="1" applyFill="1" applyBorder="1"/>
    <xf numFmtId="43" fontId="8" fillId="2" borderId="1" xfId="1" applyFont="1" applyFill="1" applyBorder="1"/>
    <xf numFmtId="164" fontId="8" fillId="2" borderId="1" xfId="1" applyNumberFormat="1" applyFont="1" applyFill="1" applyBorder="1"/>
    <xf numFmtId="0" fontId="8" fillId="3" borderId="0" xfId="0" applyFont="1" applyFill="1"/>
    <xf numFmtId="0" fontId="8" fillId="3" borderId="2" xfId="0" applyFont="1" applyFill="1" applyBorder="1"/>
    <xf numFmtId="0" fontId="8" fillId="2" borderId="2" xfId="0" applyFont="1" applyFill="1" applyBorder="1"/>
    <xf numFmtId="43" fontId="8" fillId="2" borderId="2" xfId="1" applyFont="1" applyFill="1" applyBorder="1" applyAlignment="1">
      <alignment horizontal="center" vertical="center"/>
    </xf>
    <xf numFmtId="164" fontId="8" fillId="2" borderId="2" xfId="1" applyNumberFormat="1" applyFont="1" applyFill="1" applyBorder="1"/>
    <xf numFmtId="0" fontId="9" fillId="2" borderId="2" xfId="0" applyFont="1" applyFill="1" applyBorder="1" applyAlignment="1">
      <alignment horizontal="center" vertical="center"/>
    </xf>
    <xf numFmtId="43" fontId="8" fillId="2" borderId="2" xfId="1" applyFont="1" applyFill="1" applyBorder="1"/>
    <xf numFmtId="43" fontId="8" fillId="2" borderId="1" xfId="1" applyFont="1" applyFill="1" applyBorder="1" applyAlignment="1">
      <alignment horizontal="center" vertical="center"/>
    </xf>
    <xf numFmtId="0" fontId="9" fillId="2" borderId="1" xfId="0" applyFont="1" applyFill="1" applyBorder="1" applyAlignment="1">
      <alignment horizontal="center" vertical="center"/>
    </xf>
    <xf numFmtId="0" fontId="5" fillId="5" borderId="1" xfId="0" applyFont="1" applyFill="1" applyBorder="1"/>
    <xf numFmtId="43" fontId="5" fillId="5" borderId="1" xfId="1" applyFont="1" applyFill="1" applyBorder="1"/>
    <xf numFmtId="164" fontId="5" fillId="5" borderId="1" xfId="1" applyNumberFormat="1" applyFont="1" applyFill="1" applyBorder="1"/>
    <xf numFmtId="43" fontId="5" fillId="5" borderId="1" xfId="1" applyFont="1" applyFill="1" applyBorder="1" applyAlignment="1">
      <alignment horizontal="center" vertical="center"/>
    </xf>
    <xf numFmtId="0" fontId="7" fillId="5" borderId="1" xfId="0" applyFont="1" applyFill="1" applyBorder="1" applyAlignment="1">
      <alignment horizontal="center" vertical="center"/>
    </xf>
    <xf numFmtId="0" fontId="8" fillId="5" borderId="0" xfId="0" applyFont="1" applyFill="1"/>
    <xf numFmtId="4" fontId="8" fillId="5" borderId="0" xfId="0" applyNumberFormat="1" applyFont="1" applyFill="1"/>
    <xf numFmtId="0" fontId="8" fillId="5" borderId="1" xfId="0" applyFont="1" applyFill="1" applyBorder="1"/>
    <xf numFmtId="43" fontId="8" fillId="5" borderId="1" xfId="1" applyFont="1" applyFill="1" applyBorder="1"/>
    <xf numFmtId="164" fontId="8" fillId="5" borderId="1" xfId="1" applyNumberFormat="1" applyFont="1" applyFill="1" applyBorder="1"/>
    <xf numFmtId="0" fontId="1" fillId="5" borderId="0" xfId="0" applyFont="1" applyFill="1"/>
    <xf numFmtId="4" fontId="1" fillId="5" borderId="0" xfId="0" applyNumberFormat="1" applyFont="1" applyFill="1"/>
    <xf numFmtId="0" fontId="1" fillId="5" borderId="1" xfId="0" applyFont="1" applyFill="1" applyBorder="1"/>
    <xf numFmtId="43" fontId="1" fillId="5" borderId="1" xfId="1" applyFont="1" applyFill="1" applyBorder="1"/>
    <xf numFmtId="164" fontId="1" fillId="5" borderId="1" xfId="1" applyNumberFormat="1" applyFont="1" applyFill="1" applyBorder="1"/>
    <xf numFmtId="43" fontId="8" fillId="5" borderId="1" xfId="1" applyFont="1" applyFill="1" applyBorder="1" applyAlignment="1">
      <alignment horizontal="center" vertical="center"/>
    </xf>
    <xf numFmtId="0" fontId="9" fillId="5" borderId="1" xfId="0" applyFont="1" applyFill="1" applyBorder="1" applyAlignment="1">
      <alignment horizontal="center" vertic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haredStrings" Target="sharedStrings.xml"/><Relationship Id="rId8" Type="http://schemas.openxmlformats.org/officeDocument/2006/relationships/worksheet" Target="worksheets/sheet8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3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4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5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6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7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8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9.pn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0.pn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2.pn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30</xdr:col>
      <xdr:colOff>295275</xdr:colOff>
      <xdr:row>0</xdr:row>
      <xdr:rowOff>19050</xdr:rowOff>
    </xdr:from>
    <xdr:to>
      <xdr:col>41</xdr:col>
      <xdr:colOff>314325</xdr:colOff>
      <xdr:row>41</xdr:row>
      <xdr:rowOff>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BC0A6E6-937B-473F-A85F-20F2E9EFD6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287125" y="19050"/>
          <a:ext cx="6724650" cy="6668272"/>
        </a:xfrm>
        <a:prstGeom prst="rect">
          <a:avLst/>
        </a:prstGeom>
      </xdr:spPr>
    </xdr:pic>
    <xdr:clientData/>
  </xdr:twoCellAnchor>
  <xdr:twoCellAnchor editAs="oneCell">
    <xdr:from>
      <xdr:col>14</xdr:col>
      <xdr:colOff>609600</xdr:colOff>
      <xdr:row>72</xdr:row>
      <xdr:rowOff>19050</xdr:rowOff>
    </xdr:from>
    <xdr:to>
      <xdr:col>24</xdr:col>
      <xdr:colOff>629711</xdr:colOff>
      <xdr:row>114</xdr:row>
      <xdr:rowOff>96377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B5F18B68-550A-45D4-8652-4908588EDD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95400" y="9944100"/>
          <a:ext cx="7602011" cy="8078327"/>
        </a:xfrm>
        <a:prstGeom prst="rect">
          <a:avLst/>
        </a:prstGeom>
      </xdr:spPr>
    </xdr:pic>
    <xdr:clientData/>
  </xdr:twoCellAnchor>
  <xdr:twoCellAnchor editAs="oneCell">
    <xdr:from>
      <xdr:col>26</xdr:col>
      <xdr:colOff>266700</xdr:colOff>
      <xdr:row>74</xdr:row>
      <xdr:rowOff>19050</xdr:rowOff>
    </xdr:from>
    <xdr:to>
      <xdr:col>36</xdr:col>
      <xdr:colOff>96100</xdr:colOff>
      <xdr:row>114</xdr:row>
      <xdr:rowOff>172535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D4B0E336-D753-4FB7-BDB9-4C94C43E2C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344025" y="10325100"/>
          <a:ext cx="6087325" cy="777348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991E6C1-8585-4411-94CA-47DC4BF7FC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30</xdr:col>
      <xdr:colOff>607314</xdr:colOff>
      <xdr:row>58</xdr:row>
      <xdr:rowOff>141589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AB1ACDF-1FAE-4BB4-BF9E-84D7FC98BE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571500"/>
          <a:ext cx="18285714" cy="10285714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30</xdr:col>
      <xdr:colOff>607314</xdr:colOff>
      <xdr:row>55</xdr:row>
      <xdr:rowOff>189214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1EC120D-3B3A-4A4E-9849-69656EE43F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381000"/>
          <a:ext cx="18285714" cy="10285714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35</xdr:col>
      <xdr:colOff>607314</xdr:colOff>
      <xdr:row>53</xdr:row>
      <xdr:rowOff>189214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E9798A3-AB0B-4C2C-ABF5-D75DCE7EFA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54</xdr:row>
      <xdr:rowOff>189214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A80B1B8-AE5B-4EBE-9DB5-909E5B4187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4</xdr:row>
      <xdr:rowOff>0</xdr:rowOff>
    </xdr:from>
    <xdr:to>
      <xdr:col>12</xdr:col>
      <xdr:colOff>181766</xdr:colOff>
      <xdr:row>46</xdr:row>
      <xdr:rowOff>29696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3DA6A1D-43C6-4199-87C0-0186D077A2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28800" y="762000"/>
          <a:ext cx="5668166" cy="8030696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10</xdr:col>
      <xdr:colOff>210345</xdr:colOff>
      <xdr:row>43</xdr:row>
      <xdr:rowOff>10643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CD2FD83-8D83-4234-8BDB-842EAE746A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5696745" cy="8011643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3950910-17BC-4722-AB6D-4C91B30DBF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9DE1E34-13E4-4231-936A-25218E05D1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30</xdr:col>
      <xdr:colOff>607314</xdr:colOff>
      <xdr:row>55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77FDECA-C162-439A-81FB-786463D33F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38100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56</xdr:row>
      <xdr:rowOff>74914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1ACA935-3049-4762-B3A5-5D70F1E68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7B7E122-13F5-4C04-88C1-8CD5817463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7D8ACC5-4120-431F-B40B-25F4E0FD3C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BD3D60E-28B2-4995-8242-9A740EBFB3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DBFDF8A-BEAF-4E70-92CF-6867EC53B0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8B33A50-43E1-46C3-A6F5-055579CF70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76E1758-1BEC-4C60-8520-E994ADFB24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B308999-1203-4FBC-8EE9-BC6044C68F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E73B54D-AB2E-4D72-B16D-B69BFDBFDF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AEFC9E4-1473-4BF7-B886-00B938441F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056BA04-E0FA-406C-988F-7234F6E0A2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238924</xdr:colOff>
      <xdr:row>42</xdr:row>
      <xdr:rowOff>58275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831261C-6FFB-410E-B6B7-527FD48CAA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725324" cy="8059275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F61608B-F9DE-49D5-9F56-36951C26DE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675F859-6877-4945-AD46-F030873374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219871</xdr:colOff>
      <xdr:row>42</xdr:row>
      <xdr:rowOff>1117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39333EB-F92C-4ECC-830A-3D9749F34A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706271" cy="800211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3917607-7F36-4E3D-B3C1-C8112130AE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986430A-F5E2-45B3-A0BF-F1C7E0B35E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219871</xdr:colOff>
      <xdr:row>42</xdr:row>
      <xdr:rowOff>29696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358EC15-014E-44C4-9A08-49E78A2C18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706271" cy="8030696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3D4CCFB-B24C-48A9-A0F1-1E441909BD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30</xdr:col>
      <xdr:colOff>607314</xdr:colOff>
      <xdr:row>59</xdr:row>
      <xdr:rowOff>189214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8EDF59C2-5A36-4DEC-9B56-8B8FBB471C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8285714" cy="102857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3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B66"/>
  <sheetViews>
    <sheetView tabSelected="1" topLeftCell="N3" zoomScaleNormal="100" workbookViewId="0">
      <selection activeCell="T29" sqref="T29"/>
    </sheetView>
  </sheetViews>
  <sheetFormatPr defaultRowHeight="15" x14ac:dyDescent="0.25"/>
  <cols>
    <col min="1" max="1" width="4.28515625" hidden="1" customWidth="1"/>
    <col min="2" max="2" width="11.140625" hidden="1" customWidth="1"/>
    <col min="3" max="4" width="12.5703125" hidden="1" customWidth="1"/>
    <col min="5" max="5" width="15.42578125" hidden="1" customWidth="1"/>
    <col min="6" max="6" width="7.7109375" style="4" hidden="1" customWidth="1"/>
    <col min="7" max="7" width="9.85546875" hidden="1" customWidth="1"/>
    <col min="8" max="8" width="10.85546875" hidden="1" customWidth="1"/>
    <col min="9" max="9" width="14.140625" hidden="1" customWidth="1"/>
    <col min="10" max="10" width="9.85546875" hidden="1" customWidth="1"/>
    <col min="11" max="13" width="9.140625" hidden="1" customWidth="1"/>
    <col min="14" max="15" width="10.28515625" customWidth="1"/>
    <col min="16" max="16" width="10.5703125" customWidth="1"/>
    <col min="17" max="17" width="11.28515625" customWidth="1"/>
    <col min="18" max="18" width="10.7109375" customWidth="1"/>
    <col min="19" max="19" width="16" style="18" customWidth="1"/>
    <col min="20" max="20" width="7.140625" style="31" customWidth="1"/>
    <col min="21" max="21" width="15.5703125" style="18" customWidth="1"/>
    <col min="22" max="22" width="11.7109375" hidden="1" customWidth="1"/>
    <col min="23" max="23" width="17.85546875" customWidth="1"/>
    <col min="24" max="24" width="14.28515625" bestFit="1" customWidth="1"/>
    <col min="25" max="25" width="12.5703125" style="18" customWidth="1"/>
    <col min="26" max="26" width="12.140625" style="18" customWidth="1"/>
    <col min="27" max="27" width="11.5703125" bestFit="1" customWidth="1"/>
  </cols>
  <sheetData>
    <row r="1" spans="1:27" s="1" customFormat="1" ht="60" x14ac:dyDescent="0.25">
      <c r="A1" s="2" t="s">
        <v>0</v>
      </c>
      <c r="B1" s="5" t="s">
        <v>6</v>
      </c>
      <c r="C1" s="5" t="s">
        <v>8</v>
      </c>
      <c r="D1" s="5" t="s">
        <v>9</v>
      </c>
      <c r="E1" s="5" t="s">
        <v>1</v>
      </c>
      <c r="F1" s="6" t="s">
        <v>7</v>
      </c>
      <c r="G1" s="6" t="s">
        <v>10</v>
      </c>
      <c r="H1" s="6" t="s">
        <v>11</v>
      </c>
      <c r="I1" s="5" t="s">
        <v>2</v>
      </c>
      <c r="J1" s="12" t="s">
        <v>3</v>
      </c>
      <c r="K1" s="13"/>
      <c r="L1" s="13"/>
      <c r="M1" s="13"/>
      <c r="N1" s="13" t="s">
        <v>22</v>
      </c>
      <c r="O1" s="13" t="s">
        <v>35</v>
      </c>
      <c r="P1" s="13" t="s">
        <v>4</v>
      </c>
      <c r="Q1" s="13" t="s">
        <v>5</v>
      </c>
      <c r="R1" s="13" t="s">
        <v>6</v>
      </c>
      <c r="S1" s="25" t="s">
        <v>15</v>
      </c>
      <c r="T1" s="29" t="s">
        <v>3</v>
      </c>
      <c r="U1" s="25" t="s">
        <v>12</v>
      </c>
      <c r="V1" s="13" t="s">
        <v>13</v>
      </c>
      <c r="W1" s="13"/>
      <c r="X1" s="13" t="s">
        <v>14</v>
      </c>
      <c r="Y1" s="17" t="s">
        <v>16</v>
      </c>
      <c r="Z1" s="17" t="s">
        <v>17</v>
      </c>
      <c r="AA1" s="13" t="s">
        <v>33</v>
      </c>
    </row>
    <row r="2" spans="1:27" s="69" customFormat="1" x14ac:dyDescent="0.25">
      <c r="A2" s="69" t="str">
        <f t="shared" ref="A2:A22" si="0">N2</f>
        <v>11.09.2017</v>
      </c>
      <c r="B2" s="69">
        <f t="shared" ref="B2:B22" si="1">R2</f>
        <v>1295.0886</v>
      </c>
      <c r="C2" s="69">
        <f>B2*1.2</f>
        <v>1554.1063200000001</v>
      </c>
      <c r="D2" s="69">
        <f t="shared" ref="D2:D20" si="2">C2*1.2</f>
        <v>1864.927584</v>
      </c>
      <c r="E2" s="70">
        <f t="shared" ref="E2:E20" si="3">S2</f>
        <v>17994452</v>
      </c>
      <c r="F2" s="69">
        <f t="shared" ref="F2:F20" si="4">ROUND((E2/B2),0)</f>
        <v>13894</v>
      </c>
      <c r="G2" s="69">
        <f t="shared" ref="G2:G20" si="5">ROUND((E2/C2),0)</f>
        <v>11579</v>
      </c>
      <c r="H2" s="69">
        <f t="shared" ref="H2:H20" si="6">ROUND((E2/D2),0)</f>
        <v>9649</v>
      </c>
      <c r="I2" s="69" t="e">
        <f>#REF!</f>
        <v>#REF!</v>
      </c>
      <c r="J2" s="71">
        <f t="shared" ref="J2:J20" si="7">T2</f>
        <v>2</v>
      </c>
      <c r="K2" s="71"/>
      <c r="L2" s="71"/>
      <c r="M2" s="71"/>
      <c r="N2" s="71" t="s">
        <v>28</v>
      </c>
      <c r="O2" s="71">
        <v>6445</v>
      </c>
      <c r="P2" s="71">
        <v>0</v>
      </c>
      <c r="Q2" s="71">
        <f>144.38*10.764</f>
        <v>1554.1063199999999</v>
      </c>
      <c r="R2" s="71">
        <f t="shared" ref="R2:R41" si="8">Q2/1.2</f>
        <v>1295.0886</v>
      </c>
      <c r="S2" s="72">
        <v>17994452</v>
      </c>
      <c r="T2" s="73">
        <v>2</v>
      </c>
      <c r="U2" s="72">
        <v>27341000</v>
      </c>
      <c r="V2" s="71"/>
      <c r="W2" s="71"/>
      <c r="X2" s="71"/>
      <c r="Y2" s="72">
        <f t="shared" ref="Y2:Y38" si="9">ROUND(S2/Q2,0)</f>
        <v>11579</v>
      </c>
      <c r="Z2" s="72">
        <f t="shared" ref="Z2:Z34" si="10">ROUND(U2/Q2,0)</f>
        <v>17593</v>
      </c>
      <c r="AA2" s="72">
        <f>Y2*10.764</f>
        <v>124636.35599999999</v>
      </c>
    </row>
    <row r="3" spans="1:27" s="7" customFormat="1" x14ac:dyDescent="0.25">
      <c r="A3" s="7" t="str">
        <f t="shared" si="0"/>
        <v>03.05.2017</v>
      </c>
      <c r="B3" s="7">
        <f t="shared" si="1"/>
        <v>1211.0396999999998</v>
      </c>
      <c r="C3" s="7">
        <f t="shared" ref="C3:C22" si="11">B3*1.2</f>
        <v>1453.2476399999998</v>
      </c>
      <c r="D3" s="7">
        <f t="shared" si="2"/>
        <v>1743.8971679999997</v>
      </c>
      <c r="E3" s="8">
        <f t="shared" si="3"/>
        <v>13270000</v>
      </c>
      <c r="F3" s="7">
        <f t="shared" si="4"/>
        <v>10958</v>
      </c>
      <c r="G3" s="7">
        <f t="shared" si="5"/>
        <v>9131</v>
      </c>
      <c r="H3" s="7">
        <f t="shared" si="6"/>
        <v>7609</v>
      </c>
      <c r="I3" s="7" t="e">
        <f>#REF!</f>
        <v>#REF!</v>
      </c>
      <c r="J3" s="21">
        <f t="shared" si="7"/>
        <v>3</v>
      </c>
      <c r="K3" s="21"/>
      <c r="L3" s="21"/>
      <c r="M3" s="21"/>
      <c r="N3" s="21" t="s">
        <v>29</v>
      </c>
      <c r="O3" s="21">
        <v>3533</v>
      </c>
      <c r="P3" s="21">
        <v>0</v>
      </c>
      <c r="Q3" s="21">
        <f>135.01*10.764</f>
        <v>1453.2476399999998</v>
      </c>
      <c r="R3" s="21">
        <f t="shared" si="8"/>
        <v>1211.0396999999998</v>
      </c>
      <c r="S3" s="32">
        <v>13270000</v>
      </c>
      <c r="T3" s="33">
        <v>3</v>
      </c>
      <c r="U3" s="32">
        <v>26252500</v>
      </c>
      <c r="V3" s="21"/>
      <c r="W3" s="21"/>
      <c r="X3" s="21"/>
      <c r="Y3" s="32">
        <f t="shared" si="9"/>
        <v>9131</v>
      </c>
      <c r="Z3" s="32">
        <f t="shared" si="10"/>
        <v>18065</v>
      </c>
      <c r="AA3" s="32">
        <f t="shared" ref="AA3:AA38" si="12">Y3*10.764</f>
        <v>98286.083999999988</v>
      </c>
    </row>
    <row r="4" spans="1:27" s="7" customFormat="1" x14ac:dyDescent="0.25">
      <c r="A4" s="7" t="str">
        <f t="shared" si="0"/>
        <v>03.05.2017</v>
      </c>
      <c r="B4" s="7">
        <f t="shared" si="1"/>
        <v>1211.0396999999998</v>
      </c>
      <c r="C4" s="7">
        <f t="shared" si="11"/>
        <v>1453.2476399999998</v>
      </c>
      <c r="D4" s="7">
        <f t="shared" si="2"/>
        <v>1743.8971679999997</v>
      </c>
      <c r="E4" s="8">
        <f t="shared" si="3"/>
        <v>13270000</v>
      </c>
      <c r="F4" s="7">
        <f t="shared" si="4"/>
        <v>10958</v>
      </c>
      <c r="G4" s="7">
        <f t="shared" si="5"/>
        <v>9131</v>
      </c>
      <c r="H4" s="7">
        <f t="shared" si="6"/>
        <v>7609</v>
      </c>
      <c r="I4" s="7" t="e">
        <f>#REF!</f>
        <v>#REF!</v>
      </c>
      <c r="J4" s="21">
        <f t="shared" si="7"/>
        <v>2</v>
      </c>
      <c r="K4" s="21"/>
      <c r="L4" s="21"/>
      <c r="M4" s="21"/>
      <c r="N4" s="21" t="s">
        <v>29</v>
      </c>
      <c r="O4" s="21">
        <v>3532</v>
      </c>
      <c r="P4" s="21">
        <v>0</v>
      </c>
      <c r="Q4" s="21">
        <f>135.01*10.764</f>
        <v>1453.2476399999998</v>
      </c>
      <c r="R4" s="21">
        <f t="shared" si="8"/>
        <v>1211.0396999999998</v>
      </c>
      <c r="S4" s="32">
        <v>13270000</v>
      </c>
      <c r="T4" s="33">
        <v>2</v>
      </c>
      <c r="U4" s="32">
        <v>26252500</v>
      </c>
      <c r="V4" s="21"/>
      <c r="W4" s="21"/>
      <c r="X4" s="21"/>
      <c r="Y4" s="32">
        <f t="shared" si="9"/>
        <v>9131</v>
      </c>
      <c r="Z4" s="32">
        <f t="shared" si="10"/>
        <v>18065</v>
      </c>
      <c r="AA4" s="32">
        <f t="shared" si="12"/>
        <v>98286.083999999988</v>
      </c>
    </row>
    <row r="5" spans="1:27" s="69" customFormat="1" x14ac:dyDescent="0.25">
      <c r="A5" s="69" t="str">
        <f t="shared" ref="A5:A11" si="13">N5</f>
        <v>31.03.2017</v>
      </c>
      <c r="B5" s="69">
        <f t="shared" ref="B5:B11" si="14">R5</f>
        <v>942.56759999999986</v>
      </c>
      <c r="C5" s="69">
        <f t="shared" ref="C5:C11" si="15">B5*1.2</f>
        <v>1131.0811199999998</v>
      </c>
      <c r="D5" s="69">
        <f t="shared" ref="D5:D11" si="16">C5*1.2</f>
        <v>1357.2973439999998</v>
      </c>
      <c r="E5" s="70">
        <f t="shared" ref="E5:E11" si="17">S5</f>
        <v>15728496</v>
      </c>
      <c r="F5" s="69">
        <f t="shared" ref="F5:F11" si="18">ROUND((E5/B5),0)</f>
        <v>16687</v>
      </c>
      <c r="G5" s="69">
        <f t="shared" ref="G5:G11" si="19">ROUND((E5/C5),0)</f>
        <v>13906</v>
      </c>
      <c r="H5" s="69">
        <f t="shared" ref="H5:H11" si="20">ROUND((E5/D5),0)</f>
        <v>11588</v>
      </c>
      <c r="I5" s="69" t="e">
        <f>#REF!</f>
        <v>#REF!</v>
      </c>
      <c r="J5" s="71">
        <f t="shared" ref="J5:J11" si="21">T5</f>
        <v>13</v>
      </c>
      <c r="K5" s="71"/>
      <c r="L5" s="71"/>
      <c r="M5" s="71"/>
      <c r="N5" s="71" t="s">
        <v>30</v>
      </c>
      <c r="O5" s="71">
        <v>1819</v>
      </c>
      <c r="P5" s="71">
        <v>0</v>
      </c>
      <c r="Q5" s="71">
        <f>105.08*10.764</f>
        <v>1131.0811199999998</v>
      </c>
      <c r="R5" s="71">
        <f t="shared" si="8"/>
        <v>942.56759999999986</v>
      </c>
      <c r="S5" s="72">
        <v>15728496</v>
      </c>
      <c r="T5" s="73">
        <v>13</v>
      </c>
      <c r="U5" s="72">
        <v>20140100</v>
      </c>
      <c r="V5" s="71"/>
      <c r="W5" s="71"/>
      <c r="X5" s="71"/>
      <c r="Y5" s="72">
        <f t="shared" si="9"/>
        <v>13906</v>
      </c>
      <c r="Z5" s="72">
        <f t="shared" si="10"/>
        <v>17806</v>
      </c>
      <c r="AA5" s="72">
        <f t="shared" si="12"/>
        <v>149684.18399999998</v>
      </c>
    </row>
    <row r="6" spans="1:27" s="69" customFormat="1" x14ac:dyDescent="0.25">
      <c r="A6" s="69">
        <f t="shared" si="13"/>
        <v>31.032017</v>
      </c>
      <c r="B6" s="69">
        <f t="shared" si="14"/>
        <v>1406.9444999999998</v>
      </c>
      <c r="C6" s="69">
        <f t="shared" si="15"/>
        <v>1688.3333999999998</v>
      </c>
      <c r="D6" s="69">
        <f t="shared" si="16"/>
        <v>2026.0000799999996</v>
      </c>
      <c r="E6" s="70">
        <f t="shared" si="17"/>
        <v>19415046</v>
      </c>
      <c r="F6" s="69">
        <f t="shared" si="18"/>
        <v>13799</v>
      </c>
      <c r="G6" s="69">
        <f t="shared" si="19"/>
        <v>11500</v>
      </c>
      <c r="H6" s="69">
        <f t="shared" si="20"/>
        <v>9583</v>
      </c>
      <c r="I6" s="69" t="e">
        <f>#REF!</f>
        <v>#REF!</v>
      </c>
      <c r="J6" s="71">
        <f t="shared" si="21"/>
        <v>11</v>
      </c>
      <c r="K6" s="71"/>
      <c r="L6" s="71"/>
      <c r="M6" s="71"/>
      <c r="N6" s="71">
        <v>31.032017</v>
      </c>
      <c r="O6" s="71">
        <v>1818</v>
      </c>
      <c r="P6" s="71">
        <v>0</v>
      </c>
      <c r="Q6" s="71">
        <f>156.85*10.764</f>
        <v>1688.3333999999998</v>
      </c>
      <c r="R6" s="71">
        <f t="shared" si="8"/>
        <v>1406.9444999999998</v>
      </c>
      <c r="S6" s="72">
        <v>19415046</v>
      </c>
      <c r="T6" s="73">
        <v>11</v>
      </c>
      <c r="U6" s="72">
        <v>29445550</v>
      </c>
      <c r="V6" s="71"/>
      <c r="W6" s="71"/>
      <c r="X6" s="71"/>
      <c r="Y6" s="72">
        <f t="shared" si="9"/>
        <v>11500</v>
      </c>
      <c r="Z6" s="72">
        <f t="shared" si="10"/>
        <v>17441</v>
      </c>
      <c r="AA6" s="72">
        <f t="shared" si="12"/>
        <v>123785.99999999999</v>
      </c>
    </row>
    <row r="7" spans="1:27" s="74" customFormat="1" hidden="1" x14ac:dyDescent="0.25">
      <c r="A7" s="74">
        <f t="shared" si="13"/>
        <v>0</v>
      </c>
      <c r="B7" s="74">
        <f t="shared" si="14"/>
        <v>0</v>
      </c>
      <c r="C7" s="74">
        <f t="shared" si="15"/>
        <v>0</v>
      </c>
      <c r="D7" s="74">
        <f t="shared" si="16"/>
        <v>0</v>
      </c>
      <c r="E7" s="75">
        <f t="shared" si="17"/>
        <v>0</v>
      </c>
      <c r="F7" s="74" t="e">
        <f t="shared" si="18"/>
        <v>#DIV/0!</v>
      </c>
      <c r="G7" s="74" t="e">
        <f t="shared" si="19"/>
        <v>#DIV/0!</v>
      </c>
      <c r="H7" s="74" t="e">
        <f t="shared" si="20"/>
        <v>#DIV/0!</v>
      </c>
      <c r="I7" s="74" t="e">
        <f>#REF!</f>
        <v>#REF!</v>
      </c>
      <c r="J7" s="76">
        <f t="shared" si="21"/>
        <v>0</v>
      </c>
      <c r="K7" s="76"/>
      <c r="L7" s="76"/>
      <c r="M7" s="76"/>
      <c r="N7" s="76"/>
      <c r="O7" s="76"/>
      <c r="P7" s="76">
        <v>0</v>
      </c>
      <c r="Q7" s="76">
        <f t="shared" ref="Q7:Q19" si="22">P7/1.2</f>
        <v>0</v>
      </c>
      <c r="R7" s="76">
        <f t="shared" si="8"/>
        <v>0</v>
      </c>
      <c r="S7" s="77">
        <v>0</v>
      </c>
      <c r="T7" s="78"/>
      <c r="U7" s="77"/>
      <c r="V7" s="76"/>
      <c r="W7" s="76"/>
      <c r="X7" s="76"/>
      <c r="Y7" s="77" t="e">
        <f t="shared" si="9"/>
        <v>#DIV/0!</v>
      </c>
      <c r="Z7" s="77" t="e">
        <f t="shared" si="10"/>
        <v>#DIV/0!</v>
      </c>
      <c r="AA7" s="77" t="e">
        <f t="shared" si="12"/>
        <v>#DIV/0!</v>
      </c>
    </row>
    <row r="8" spans="1:27" s="74" customFormat="1" hidden="1" x14ac:dyDescent="0.25">
      <c r="A8" s="74">
        <f t="shared" si="13"/>
        <v>0</v>
      </c>
      <c r="B8" s="74">
        <f t="shared" si="14"/>
        <v>0</v>
      </c>
      <c r="C8" s="74">
        <f t="shared" si="15"/>
        <v>0</v>
      </c>
      <c r="D8" s="74">
        <f t="shared" si="16"/>
        <v>0</v>
      </c>
      <c r="E8" s="75">
        <f t="shared" si="17"/>
        <v>0</v>
      </c>
      <c r="F8" s="74" t="e">
        <f t="shared" si="18"/>
        <v>#DIV/0!</v>
      </c>
      <c r="G8" s="74" t="e">
        <f t="shared" si="19"/>
        <v>#DIV/0!</v>
      </c>
      <c r="H8" s="74" t="e">
        <f t="shared" si="20"/>
        <v>#DIV/0!</v>
      </c>
      <c r="I8" s="74" t="e">
        <f>#REF!</f>
        <v>#REF!</v>
      </c>
      <c r="J8" s="76">
        <f t="shared" si="21"/>
        <v>0</v>
      </c>
      <c r="K8" s="76"/>
      <c r="L8" s="76"/>
      <c r="M8" s="76"/>
      <c r="N8" s="76"/>
      <c r="O8" s="76"/>
      <c r="P8" s="76">
        <v>0</v>
      </c>
      <c r="Q8" s="76">
        <f t="shared" si="22"/>
        <v>0</v>
      </c>
      <c r="R8" s="76">
        <f t="shared" si="8"/>
        <v>0</v>
      </c>
      <c r="S8" s="77">
        <v>0</v>
      </c>
      <c r="T8" s="78"/>
      <c r="U8" s="77"/>
      <c r="V8" s="76"/>
      <c r="W8" s="76"/>
      <c r="X8" s="76"/>
      <c r="Y8" s="77" t="e">
        <f t="shared" si="9"/>
        <v>#DIV/0!</v>
      </c>
      <c r="Z8" s="77" t="e">
        <f t="shared" si="10"/>
        <v>#DIV/0!</v>
      </c>
      <c r="AA8" s="77" t="e">
        <f t="shared" si="12"/>
        <v>#DIV/0!</v>
      </c>
    </row>
    <row r="9" spans="1:27" s="74" customFormat="1" hidden="1" x14ac:dyDescent="0.25">
      <c r="A9" s="74">
        <f t="shared" si="13"/>
        <v>0</v>
      </c>
      <c r="B9" s="74">
        <f t="shared" si="14"/>
        <v>0</v>
      </c>
      <c r="C9" s="74">
        <f t="shared" si="15"/>
        <v>0</v>
      </c>
      <c r="D9" s="74">
        <f t="shared" si="16"/>
        <v>0</v>
      </c>
      <c r="E9" s="75">
        <f t="shared" si="17"/>
        <v>0</v>
      </c>
      <c r="F9" s="74" t="e">
        <f t="shared" si="18"/>
        <v>#DIV/0!</v>
      </c>
      <c r="G9" s="74" t="e">
        <f t="shared" si="19"/>
        <v>#DIV/0!</v>
      </c>
      <c r="H9" s="74" t="e">
        <f t="shared" si="20"/>
        <v>#DIV/0!</v>
      </c>
      <c r="I9" s="74" t="e">
        <f>#REF!</f>
        <v>#REF!</v>
      </c>
      <c r="J9" s="76">
        <f t="shared" si="21"/>
        <v>0</v>
      </c>
      <c r="K9" s="76"/>
      <c r="L9" s="76"/>
      <c r="M9" s="76"/>
      <c r="N9" s="76"/>
      <c r="O9" s="76"/>
      <c r="P9" s="76">
        <v>0</v>
      </c>
      <c r="Q9" s="76">
        <f t="shared" si="22"/>
        <v>0</v>
      </c>
      <c r="R9" s="76">
        <f t="shared" si="8"/>
        <v>0</v>
      </c>
      <c r="S9" s="77">
        <v>0</v>
      </c>
      <c r="T9" s="78"/>
      <c r="U9" s="77"/>
      <c r="V9" s="76"/>
      <c r="W9" s="76"/>
      <c r="X9" s="76"/>
      <c r="Y9" s="77" t="e">
        <f t="shared" si="9"/>
        <v>#DIV/0!</v>
      </c>
      <c r="Z9" s="77" t="e">
        <f t="shared" si="10"/>
        <v>#DIV/0!</v>
      </c>
      <c r="AA9" s="77" t="e">
        <f t="shared" si="12"/>
        <v>#DIV/0!</v>
      </c>
    </row>
    <row r="10" spans="1:27" s="74" customFormat="1" hidden="1" x14ac:dyDescent="0.25">
      <c r="A10" s="74">
        <f t="shared" si="13"/>
        <v>0</v>
      </c>
      <c r="B10" s="74">
        <f t="shared" si="14"/>
        <v>0</v>
      </c>
      <c r="C10" s="74">
        <f t="shared" si="15"/>
        <v>0</v>
      </c>
      <c r="D10" s="74">
        <f t="shared" si="16"/>
        <v>0</v>
      </c>
      <c r="E10" s="75">
        <f t="shared" si="17"/>
        <v>0</v>
      </c>
      <c r="F10" s="74" t="e">
        <f t="shared" si="18"/>
        <v>#DIV/0!</v>
      </c>
      <c r="G10" s="74" t="e">
        <f t="shared" si="19"/>
        <v>#DIV/0!</v>
      </c>
      <c r="H10" s="74" t="e">
        <f t="shared" si="20"/>
        <v>#DIV/0!</v>
      </c>
      <c r="I10" s="74" t="e">
        <f>#REF!</f>
        <v>#REF!</v>
      </c>
      <c r="J10" s="76">
        <f t="shared" si="21"/>
        <v>0</v>
      </c>
      <c r="K10" s="76"/>
      <c r="L10" s="76"/>
      <c r="M10" s="76"/>
      <c r="N10" s="76"/>
      <c r="O10" s="76"/>
      <c r="P10" s="76">
        <v>0</v>
      </c>
      <c r="Q10" s="76">
        <f t="shared" si="22"/>
        <v>0</v>
      </c>
      <c r="R10" s="76">
        <f t="shared" si="8"/>
        <v>0</v>
      </c>
      <c r="S10" s="77">
        <v>0</v>
      </c>
      <c r="T10" s="78"/>
      <c r="U10" s="77"/>
      <c r="V10" s="76"/>
      <c r="W10" s="76"/>
      <c r="X10" s="76"/>
      <c r="Y10" s="77" t="e">
        <f t="shared" si="9"/>
        <v>#DIV/0!</v>
      </c>
      <c r="Z10" s="77" t="e">
        <f t="shared" si="10"/>
        <v>#DIV/0!</v>
      </c>
      <c r="AA10" s="77" t="e">
        <f t="shared" si="12"/>
        <v>#DIV/0!</v>
      </c>
    </row>
    <row r="11" spans="1:27" s="74" customFormat="1" hidden="1" x14ac:dyDescent="0.25">
      <c r="A11" s="74">
        <f t="shared" si="13"/>
        <v>0</v>
      </c>
      <c r="B11" s="74">
        <f t="shared" si="14"/>
        <v>0</v>
      </c>
      <c r="C11" s="74">
        <f t="shared" si="15"/>
        <v>0</v>
      </c>
      <c r="D11" s="74">
        <f t="shared" si="16"/>
        <v>0</v>
      </c>
      <c r="E11" s="75">
        <f t="shared" si="17"/>
        <v>0</v>
      </c>
      <c r="F11" s="74" t="e">
        <f t="shared" si="18"/>
        <v>#DIV/0!</v>
      </c>
      <c r="G11" s="74" t="e">
        <f t="shared" si="19"/>
        <v>#DIV/0!</v>
      </c>
      <c r="H11" s="74" t="e">
        <f t="shared" si="20"/>
        <v>#DIV/0!</v>
      </c>
      <c r="I11" s="74" t="e">
        <f>#REF!</f>
        <v>#REF!</v>
      </c>
      <c r="J11" s="76">
        <f t="shared" si="21"/>
        <v>0</v>
      </c>
      <c r="K11" s="76"/>
      <c r="L11" s="76"/>
      <c r="M11" s="76"/>
      <c r="N11" s="76"/>
      <c r="O11" s="76"/>
      <c r="P11" s="76">
        <v>0</v>
      </c>
      <c r="Q11" s="76">
        <f t="shared" si="22"/>
        <v>0</v>
      </c>
      <c r="R11" s="76">
        <f t="shared" si="8"/>
        <v>0</v>
      </c>
      <c r="S11" s="77">
        <v>0</v>
      </c>
      <c r="T11" s="78"/>
      <c r="U11" s="77"/>
      <c r="V11" s="76"/>
      <c r="W11" s="76"/>
      <c r="X11" s="76"/>
      <c r="Y11" s="77" t="e">
        <f t="shared" si="9"/>
        <v>#DIV/0!</v>
      </c>
      <c r="Z11" s="77" t="e">
        <f t="shared" si="10"/>
        <v>#DIV/0!</v>
      </c>
      <c r="AA11" s="77" t="e">
        <f t="shared" si="12"/>
        <v>#DIV/0!</v>
      </c>
    </row>
    <row r="12" spans="1:27" s="74" customFormat="1" hidden="1" x14ac:dyDescent="0.25">
      <c r="A12" s="74">
        <f t="shared" si="0"/>
        <v>0</v>
      </c>
      <c r="B12" s="74">
        <f t="shared" si="1"/>
        <v>0</v>
      </c>
      <c r="C12" s="74">
        <f t="shared" si="11"/>
        <v>0</v>
      </c>
      <c r="D12" s="74">
        <f t="shared" si="2"/>
        <v>0</v>
      </c>
      <c r="E12" s="75">
        <f t="shared" si="3"/>
        <v>0</v>
      </c>
      <c r="F12" s="74" t="e">
        <f t="shared" si="4"/>
        <v>#DIV/0!</v>
      </c>
      <c r="G12" s="74" t="e">
        <f t="shared" si="5"/>
        <v>#DIV/0!</v>
      </c>
      <c r="H12" s="74" t="e">
        <f t="shared" si="6"/>
        <v>#DIV/0!</v>
      </c>
      <c r="I12" s="74" t="e">
        <f>#REF!</f>
        <v>#REF!</v>
      </c>
      <c r="J12" s="76">
        <f t="shared" si="7"/>
        <v>0</v>
      </c>
      <c r="K12" s="76"/>
      <c r="L12" s="76"/>
      <c r="M12" s="76"/>
      <c r="N12" s="76"/>
      <c r="O12" s="76"/>
      <c r="P12" s="76">
        <v>0</v>
      </c>
      <c r="Q12" s="76">
        <f t="shared" si="22"/>
        <v>0</v>
      </c>
      <c r="R12" s="76">
        <f t="shared" si="8"/>
        <v>0</v>
      </c>
      <c r="S12" s="77">
        <v>0</v>
      </c>
      <c r="T12" s="78"/>
      <c r="U12" s="77"/>
      <c r="V12" s="76"/>
      <c r="W12" s="76"/>
      <c r="X12" s="76"/>
      <c r="Y12" s="77" t="e">
        <f t="shared" si="9"/>
        <v>#DIV/0!</v>
      </c>
      <c r="Z12" s="77" t="e">
        <f t="shared" si="10"/>
        <v>#DIV/0!</v>
      </c>
      <c r="AA12" s="77" t="e">
        <f t="shared" si="12"/>
        <v>#DIV/0!</v>
      </c>
    </row>
    <row r="13" spans="1:27" s="69" customFormat="1" x14ac:dyDescent="0.25">
      <c r="A13" s="69" t="str">
        <f t="shared" ref="A13" si="23">N13</f>
        <v>25.01.2017</v>
      </c>
      <c r="B13" s="69">
        <f t="shared" ref="B13" si="24">R13</f>
        <v>925.79369999999983</v>
      </c>
      <c r="C13" s="69">
        <f>B13*1.2</f>
        <v>1110.9524399999998</v>
      </c>
      <c r="D13" s="69">
        <f t="shared" ref="D13" si="25">C13*1.2</f>
        <v>1333.1429279999998</v>
      </c>
      <c r="E13" s="70">
        <f t="shared" ref="E13" si="26">S13</f>
        <v>15112500</v>
      </c>
      <c r="F13" s="69">
        <f t="shared" ref="F13" si="27">ROUND((E13/B13),0)</f>
        <v>16324</v>
      </c>
      <c r="G13" s="69">
        <f t="shared" ref="G13" si="28">ROUND((E13/C13),0)</f>
        <v>13603</v>
      </c>
      <c r="H13" s="69">
        <f t="shared" ref="H13" si="29">ROUND((E13/D13),0)</f>
        <v>11336</v>
      </c>
      <c r="I13" s="69" t="e">
        <f>#REF!</f>
        <v>#REF!</v>
      </c>
      <c r="J13" s="71">
        <f t="shared" ref="J13" si="30">T13</f>
        <v>13</v>
      </c>
      <c r="K13" s="71"/>
      <c r="L13" s="71"/>
      <c r="M13" s="71"/>
      <c r="N13" s="71" t="s">
        <v>31</v>
      </c>
      <c r="O13" s="71">
        <v>651</v>
      </c>
      <c r="P13" s="71">
        <v>0</v>
      </c>
      <c r="Q13" s="71">
        <f>103.21*10.764</f>
        <v>1110.9524399999998</v>
      </c>
      <c r="R13" s="71">
        <f t="shared" si="8"/>
        <v>925.79369999999983</v>
      </c>
      <c r="S13" s="72">
        <v>15112500</v>
      </c>
      <c r="T13" s="73">
        <v>13</v>
      </c>
      <c r="U13" s="72">
        <v>18551000</v>
      </c>
      <c r="V13" s="71"/>
      <c r="W13" s="71"/>
      <c r="X13" s="71"/>
      <c r="Y13" s="72">
        <f t="shared" si="9"/>
        <v>13603</v>
      </c>
      <c r="Z13" s="72">
        <f t="shared" si="10"/>
        <v>16698</v>
      </c>
      <c r="AA13" s="72">
        <f t="shared" si="12"/>
        <v>146422.69199999998</v>
      </c>
    </row>
    <row r="14" spans="1:27" s="74" customFormat="1" hidden="1" x14ac:dyDescent="0.25">
      <c r="A14" s="74">
        <f t="shared" si="0"/>
        <v>0</v>
      </c>
      <c r="B14" s="74">
        <f t="shared" si="1"/>
        <v>0</v>
      </c>
      <c r="C14" s="74">
        <f t="shared" si="11"/>
        <v>0</v>
      </c>
      <c r="D14" s="74">
        <f t="shared" si="2"/>
        <v>0</v>
      </c>
      <c r="E14" s="75">
        <f t="shared" si="3"/>
        <v>0</v>
      </c>
      <c r="F14" s="74" t="e">
        <f t="shared" si="4"/>
        <v>#DIV/0!</v>
      </c>
      <c r="G14" s="74" t="e">
        <f t="shared" si="5"/>
        <v>#DIV/0!</v>
      </c>
      <c r="H14" s="74" t="e">
        <f t="shared" si="6"/>
        <v>#DIV/0!</v>
      </c>
      <c r="I14" s="74" t="e">
        <f>#REF!</f>
        <v>#REF!</v>
      </c>
      <c r="J14" s="76">
        <f t="shared" si="7"/>
        <v>0</v>
      </c>
      <c r="K14" s="76"/>
      <c r="L14" s="76"/>
      <c r="M14" s="76"/>
      <c r="N14" s="76"/>
      <c r="O14" s="76"/>
      <c r="P14" s="76">
        <v>0</v>
      </c>
      <c r="Q14" s="76">
        <f t="shared" si="22"/>
        <v>0</v>
      </c>
      <c r="R14" s="76">
        <f t="shared" si="8"/>
        <v>0</v>
      </c>
      <c r="S14" s="77">
        <v>0</v>
      </c>
      <c r="T14" s="78"/>
      <c r="U14" s="77"/>
      <c r="V14" s="76"/>
      <c r="W14" s="76"/>
      <c r="X14" s="76"/>
      <c r="Y14" s="77" t="e">
        <f t="shared" si="9"/>
        <v>#DIV/0!</v>
      </c>
      <c r="Z14" s="77" t="e">
        <f t="shared" si="10"/>
        <v>#DIV/0!</v>
      </c>
      <c r="AA14" s="77" t="e">
        <f t="shared" si="12"/>
        <v>#DIV/0!</v>
      </c>
    </row>
    <row r="15" spans="1:27" s="74" customFormat="1" hidden="1" x14ac:dyDescent="0.25">
      <c r="A15" s="74">
        <f t="shared" si="0"/>
        <v>0</v>
      </c>
      <c r="B15" s="74">
        <f t="shared" si="1"/>
        <v>0</v>
      </c>
      <c r="C15" s="74">
        <f t="shared" si="11"/>
        <v>0</v>
      </c>
      <c r="D15" s="74">
        <f t="shared" si="2"/>
        <v>0</v>
      </c>
      <c r="E15" s="75">
        <f t="shared" si="3"/>
        <v>0</v>
      </c>
      <c r="F15" s="74" t="e">
        <f t="shared" si="4"/>
        <v>#DIV/0!</v>
      </c>
      <c r="G15" s="74" t="e">
        <f t="shared" si="5"/>
        <v>#DIV/0!</v>
      </c>
      <c r="H15" s="74" t="e">
        <f t="shared" si="6"/>
        <v>#DIV/0!</v>
      </c>
      <c r="I15" s="74" t="e">
        <f>#REF!</f>
        <v>#REF!</v>
      </c>
      <c r="J15" s="76">
        <f t="shared" si="7"/>
        <v>0</v>
      </c>
      <c r="K15" s="76"/>
      <c r="L15" s="76"/>
      <c r="M15" s="76"/>
      <c r="N15" s="76"/>
      <c r="O15" s="76"/>
      <c r="P15" s="76">
        <v>0</v>
      </c>
      <c r="Q15" s="76">
        <f t="shared" si="22"/>
        <v>0</v>
      </c>
      <c r="R15" s="76">
        <f t="shared" si="8"/>
        <v>0</v>
      </c>
      <c r="S15" s="77">
        <v>0</v>
      </c>
      <c r="T15" s="78"/>
      <c r="U15" s="77"/>
      <c r="V15" s="76"/>
      <c r="W15" s="76"/>
      <c r="X15" s="76"/>
      <c r="Y15" s="77" t="e">
        <f t="shared" si="9"/>
        <v>#DIV/0!</v>
      </c>
      <c r="Z15" s="77" t="e">
        <f t="shared" si="10"/>
        <v>#DIV/0!</v>
      </c>
      <c r="AA15" s="77" t="e">
        <f t="shared" si="12"/>
        <v>#DIV/0!</v>
      </c>
    </row>
    <row r="16" spans="1:27" s="74" customFormat="1" hidden="1" x14ac:dyDescent="0.25">
      <c r="A16" s="74">
        <f t="shared" si="0"/>
        <v>0</v>
      </c>
      <c r="B16" s="74">
        <f t="shared" si="1"/>
        <v>0</v>
      </c>
      <c r="C16" s="74">
        <f t="shared" si="11"/>
        <v>0</v>
      </c>
      <c r="D16" s="74">
        <f t="shared" si="2"/>
        <v>0</v>
      </c>
      <c r="E16" s="75">
        <f t="shared" si="3"/>
        <v>0</v>
      </c>
      <c r="F16" s="74" t="e">
        <f t="shared" si="4"/>
        <v>#DIV/0!</v>
      </c>
      <c r="G16" s="74" t="e">
        <f t="shared" si="5"/>
        <v>#DIV/0!</v>
      </c>
      <c r="H16" s="74" t="e">
        <f t="shared" si="6"/>
        <v>#DIV/0!</v>
      </c>
      <c r="I16" s="74" t="e">
        <f>#REF!</f>
        <v>#REF!</v>
      </c>
      <c r="J16" s="76">
        <f t="shared" si="7"/>
        <v>0</v>
      </c>
      <c r="K16" s="76"/>
      <c r="L16" s="76"/>
      <c r="M16" s="76"/>
      <c r="N16" s="76"/>
      <c r="O16" s="76"/>
      <c r="P16" s="76">
        <v>0</v>
      </c>
      <c r="Q16" s="76">
        <f t="shared" si="22"/>
        <v>0</v>
      </c>
      <c r="R16" s="76">
        <f t="shared" si="8"/>
        <v>0</v>
      </c>
      <c r="S16" s="77">
        <v>0</v>
      </c>
      <c r="T16" s="78"/>
      <c r="U16" s="77"/>
      <c r="V16" s="76"/>
      <c r="W16" s="76"/>
      <c r="X16" s="76"/>
      <c r="Y16" s="77" t="e">
        <f t="shared" si="9"/>
        <v>#DIV/0!</v>
      </c>
      <c r="Z16" s="77" t="e">
        <f t="shared" si="10"/>
        <v>#DIV/0!</v>
      </c>
      <c r="AA16" s="77" t="e">
        <f t="shared" si="12"/>
        <v>#DIV/0!</v>
      </c>
    </row>
    <row r="17" spans="1:28" s="74" customFormat="1" hidden="1" x14ac:dyDescent="0.25">
      <c r="A17" s="74">
        <f t="shared" si="0"/>
        <v>0</v>
      </c>
      <c r="B17" s="74">
        <f t="shared" si="1"/>
        <v>0</v>
      </c>
      <c r="C17" s="74">
        <f t="shared" si="11"/>
        <v>0</v>
      </c>
      <c r="D17" s="74">
        <f t="shared" si="2"/>
        <v>0</v>
      </c>
      <c r="E17" s="75">
        <f t="shared" si="3"/>
        <v>0</v>
      </c>
      <c r="F17" s="74" t="e">
        <f t="shared" si="4"/>
        <v>#DIV/0!</v>
      </c>
      <c r="G17" s="74" t="e">
        <f t="shared" si="5"/>
        <v>#DIV/0!</v>
      </c>
      <c r="H17" s="74" t="e">
        <f t="shared" si="6"/>
        <v>#DIV/0!</v>
      </c>
      <c r="I17" s="74" t="e">
        <f>#REF!</f>
        <v>#REF!</v>
      </c>
      <c r="J17" s="76">
        <f t="shared" si="7"/>
        <v>0</v>
      </c>
      <c r="K17" s="76"/>
      <c r="L17" s="76"/>
      <c r="M17" s="76"/>
      <c r="N17" s="76"/>
      <c r="O17" s="76"/>
      <c r="P17" s="76">
        <v>0</v>
      </c>
      <c r="Q17" s="76">
        <f t="shared" si="22"/>
        <v>0</v>
      </c>
      <c r="R17" s="76">
        <f t="shared" si="8"/>
        <v>0</v>
      </c>
      <c r="S17" s="77">
        <v>0</v>
      </c>
      <c r="T17" s="78"/>
      <c r="U17" s="77"/>
      <c r="V17" s="76"/>
      <c r="W17" s="76"/>
      <c r="X17" s="76"/>
      <c r="Y17" s="77" t="e">
        <f t="shared" si="9"/>
        <v>#DIV/0!</v>
      </c>
      <c r="Z17" s="77" t="e">
        <f t="shared" si="10"/>
        <v>#DIV/0!</v>
      </c>
      <c r="AA17" s="77" t="e">
        <f t="shared" si="12"/>
        <v>#DIV/0!</v>
      </c>
    </row>
    <row r="18" spans="1:28" s="69" customFormat="1" x14ac:dyDescent="0.25">
      <c r="A18" s="69" t="str">
        <f t="shared" si="0"/>
        <v>19.01.2017</v>
      </c>
      <c r="B18" s="69">
        <f t="shared" si="1"/>
        <v>1345.1412</v>
      </c>
      <c r="C18" s="69">
        <f t="shared" si="11"/>
        <v>1614.1694399999999</v>
      </c>
      <c r="D18" s="69">
        <f t="shared" si="2"/>
        <v>1937.0033279999998</v>
      </c>
      <c r="E18" s="70">
        <f t="shared" si="3"/>
        <v>20664000</v>
      </c>
      <c r="F18" s="69">
        <f t="shared" si="4"/>
        <v>15362</v>
      </c>
      <c r="G18" s="69">
        <f t="shared" si="5"/>
        <v>12802</v>
      </c>
      <c r="H18" s="69">
        <f t="shared" si="6"/>
        <v>10668</v>
      </c>
      <c r="I18" s="69" t="e">
        <f>#REF!</f>
        <v>#REF!</v>
      </c>
      <c r="J18" s="71">
        <f t="shared" si="7"/>
        <v>12</v>
      </c>
      <c r="K18" s="71"/>
      <c r="L18" s="71"/>
      <c r="M18" s="71"/>
      <c r="N18" s="71" t="s">
        <v>32</v>
      </c>
      <c r="O18" s="71">
        <v>354</v>
      </c>
      <c r="P18" s="71">
        <v>0</v>
      </c>
      <c r="Q18" s="71">
        <f>149.96*10.764</f>
        <v>1614.1694399999999</v>
      </c>
      <c r="R18" s="71">
        <f t="shared" si="8"/>
        <v>1345.1412</v>
      </c>
      <c r="S18" s="72">
        <v>20664000</v>
      </c>
      <c r="T18" s="73">
        <v>12</v>
      </c>
      <c r="U18" s="72">
        <v>27580500</v>
      </c>
      <c r="V18" s="71"/>
      <c r="W18" s="71"/>
      <c r="X18" s="71"/>
      <c r="Y18" s="72">
        <f t="shared" si="9"/>
        <v>12802</v>
      </c>
      <c r="Z18" s="72">
        <f t="shared" si="10"/>
        <v>17086</v>
      </c>
      <c r="AA18" s="72">
        <f t="shared" si="12"/>
        <v>137800.728</v>
      </c>
    </row>
    <row r="19" spans="1:28" s="9" customFormat="1" x14ac:dyDescent="0.25">
      <c r="A19" s="9">
        <f t="shared" si="0"/>
        <v>0</v>
      </c>
      <c r="B19" s="9">
        <f t="shared" si="1"/>
        <v>0</v>
      </c>
      <c r="C19" s="9">
        <f t="shared" si="11"/>
        <v>0</v>
      </c>
      <c r="D19" s="9">
        <f t="shared" si="2"/>
        <v>0</v>
      </c>
      <c r="E19" s="10">
        <f t="shared" si="3"/>
        <v>0</v>
      </c>
      <c r="F19" s="9" t="e">
        <f t="shared" si="4"/>
        <v>#DIV/0!</v>
      </c>
      <c r="G19" s="9" t="e">
        <f t="shared" si="5"/>
        <v>#DIV/0!</v>
      </c>
      <c r="H19" s="9" t="e">
        <f t="shared" si="6"/>
        <v>#DIV/0!</v>
      </c>
      <c r="I19" s="9" t="e">
        <f>#REF!</f>
        <v>#REF!</v>
      </c>
      <c r="J19" s="15">
        <f t="shared" si="7"/>
        <v>0</v>
      </c>
      <c r="K19" s="15"/>
      <c r="L19" s="15"/>
      <c r="M19" s="15"/>
      <c r="N19" s="15"/>
      <c r="O19" s="15"/>
      <c r="P19" s="15">
        <v>0</v>
      </c>
      <c r="Q19" s="15">
        <f t="shared" si="22"/>
        <v>0</v>
      </c>
      <c r="R19" s="15">
        <f t="shared" si="8"/>
        <v>0</v>
      </c>
      <c r="S19" s="37">
        <v>0</v>
      </c>
      <c r="T19" s="35"/>
      <c r="U19" s="37"/>
      <c r="V19" s="15"/>
      <c r="W19" s="15"/>
      <c r="X19" s="15"/>
      <c r="Y19" s="37" t="e">
        <f t="shared" si="9"/>
        <v>#DIV/0!</v>
      </c>
      <c r="Z19" s="37" t="e">
        <f t="shared" si="10"/>
        <v>#DIV/0!</v>
      </c>
      <c r="AA19" s="37" t="e">
        <f t="shared" si="12"/>
        <v>#DIV/0!</v>
      </c>
    </row>
    <row r="20" spans="1:28" s="9" customFormat="1" ht="31.5" customHeight="1" x14ac:dyDescent="0.5">
      <c r="A20" s="9" t="str">
        <f t="shared" si="0"/>
        <v>16.12.2016</v>
      </c>
      <c r="B20" s="9">
        <f t="shared" si="1"/>
        <v>1323.1646999999998</v>
      </c>
      <c r="C20" s="9">
        <f t="shared" si="11"/>
        <v>1587.7976399999998</v>
      </c>
      <c r="D20" s="9">
        <f t="shared" si="2"/>
        <v>1905.3571679999995</v>
      </c>
      <c r="E20" s="10">
        <f t="shared" si="3"/>
        <v>33918750</v>
      </c>
      <c r="F20" s="9">
        <f t="shared" si="4"/>
        <v>25635</v>
      </c>
      <c r="G20" s="9">
        <f t="shared" si="5"/>
        <v>21362</v>
      </c>
      <c r="H20" s="9">
        <f t="shared" si="6"/>
        <v>17802</v>
      </c>
      <c r="I20" s="11" t="s">
        <v>18</v>
      </c>
      <c r="J20" s="15">
        <f t="shared" si="7"/>
        <v>1</v>
      </c>
      <c r="K20" s="15"/>
      <c r="L20" s="15"/>
      <c r="M20" s="15"/>
      <c r="N20" s="15" t="s">
        <v>21</v>
      </c>
      <c r="O20" s="15">
        <v>10820</v>
      </c>
      <c r="P20" s="15">
        <v>0</v>
      </c>
      <c r="Q20" s="15">
        <f>147.51*10.764</f>
        <v>1587.7976399999998</v>
      </c>
      <c r="R20" s="15">
        <f t="shared" si="8"/>
        <v>1323.1646999999998</v>
      </c>
      <c r="S20" s="37">
        <v>33918750</v>
      </c>
      <c r="T20" s="35">
        <v>1</v>
      </c>
      <c r="U20" s="37">
        <v>24673500</v>
      </c>
      <c r="V20" s="15"/>
      <c r="W20" s="15"/>
      <c r="X20" s="15"/>
      <c r="Y20" s="37">
        <f t="shared" si="9"/>
        <v>21362</v>
      </c>
      <c r="Z20" s="37">
        <f t="shared" si="10"/>
        <v>15539</v>
      </c>
      <c r="AA20" s="37">
        <f t="shared" si="12"/>
        <v>229940.568</v>
      </c>
    </row>
    <row r="21" spans="1:28" s="9" customFormat="1" x14ac:dyDescent="0.25">
      <c r="A21" s="9" t="str">
        <f t="shared" si="0"/>
        <v>17.12.2016</v>
      </c>
      <c r="B21" s="9">
        <f t="shared" si="1"/>
        <v>1355.9948999999999</v>
      </c>
      <c r="C21" s="9">
        <f t="shared" si="11"/>
        <v>1627.1938799999998</v>
      </c>
      <c r="D21" s="9">
        <f t="shared" ref="D21:D23" si="31">C21*1.2</f>
        <v>1952.6326559999998</v>
      </c>
      <c r="E21" s="10">
        <f t="shared" ref="E21:E23" si="32">S21</f>
        <v>37851500</v>
      </c>
      <c r="F21" s="9">
        <f t="shared" ref="F21:F23" si="33">ROUND((E21/B21),0)</f>
        <v>27914</v>
      </c>
      <c r="G21" s="9">
        <f t="shared" ref="G21:G23" si="34">ROUND((E21/C21),0)</f>
        <v>23262</v>
      </c>
      <c r="H21" s="9">
        <f t="shared" ref="H21:H23" si="35">ROUND((E21/D21),0)</f>
        <v>19385</v>
      </c>
      <c r="I21" s="9" t="e">
        <f>#REF!</f>
        <v>#REF!</v>
      </c>
      <c r="J21" s="15">
        <f t="shared" ref="J21:J23" si="36">T21</f>
        <v>7</v>
      </c>
      <c r="K21" s="15"/>
      <c r="L21" s="15"/>
      <c r="M21" s="15"/>
      <c r="N21" s="15" t="s">
        <v>25</v>
      </c>
      <c r="O21" s="15">
        <v>10866</v>
      </c>
      <c r="P21" s="15">
        <v>0</v>
      </c>
      <c r="Q21" s="15">
        <f>151.17*10.764</f>
        <v>1627.1938799999998</v>
      </c>
      <c r="R21" s="15">
        <f t="shared" si="8"/>
        <v>1355.9948999999999</v>
      </c>
      <c r="S21" s="37">
        <v>37851500</v>
      </c>
      <c r="T21" s="35">
        <v>7</v>
      </c>
      <c r="U21" s="37">
        <v>27133000</v>
      </c>
      <c r="V21" s="15"/>
      <c r="W21" s="15"/>
      <c r="X21" s="15"/>
      <c r="Y21" s="37">
        <f t="shared" si="9"/>
        <v>23262</v>
      </c>
      <c r="Z21" s="37">
        <f t="shared" si="10"/>
        <v>16675</v>
      </c>
      <c r="AA21" s="37">
        <f t="shared" si="12"/>
        <v>250392.16799999998</v>
      </c>
    </row>
    <row r="22" spans="1:28" s="9" customFormat="1" x14ac:dyDescent="0.25">
      <c r="A22" s="9" t="str">
        <f t="shared" si="0"/>
        <v>17.12.2016</v>
      </c>
      <c r="B22" s="9">
        <f t="shared" si="1"/>
        <v>1240.6406999999999</v>
      </c>
      <c r="C22" s="9">
        <f t="shared" si="11"/>
        <v>1488.76884</v>
      </c>
      <c r="D22" s="9">
        <f t="shared" si="31"/>
        <v>1786.522608</v>
      </c>
      <c r="E22" s="10">
        <f t="shared" si="32"/>
        <v>33875000</v>
      </c>
      <c r="F22" s="9">
        <f t="shared" si="33"/>
        <v>27304</v>
      </c>
      <c r="G22" s="9">
        <f t="shared" si="34"/>
        <v>22754</v>
      </c>
      <c r="H22" s="9">
        <f t="shared" si="35"/>
        <v>18961</v>
      </c>
      <c r="I22" s="9" t="e">
        <f>#REF!</f>
        <v>#REF!</v>
      </c>
      <c r="J22" s="15">
        <f t="shared" si="36"/>
        <v>12</v>
      </c>
      <c r="K22" s="15"/>
      <c r="L22" s="15"/>
      <c r="M22" s="15"/>
      <c r="N22" s="15" t="s">
        <v>25</v>
      </c>
      <c r="O22" s="15">
        <v>2322</v>
      </c>
      <c r="P22" s="15">
        <v>0</v>
      </c>
      <c r="Q22" s="15">
        <f>138.31*10.764</f>
        <v>1488.76884</v>
      </c>
      <c r="R22" s="15">
        <f t="shared" si="8"/>
        <v>1240.6406999999999</v>
      </c>
      <c r="S22" s="37">
        <v>33875000</v>
      </c>
      <c r="T22" s="35">
        <v>12</v>
      </c>
      <c r="U22" s="37">
        <v>29416000</v>
      </c>
      <c r="V22" s="15"/>
      <c r="W22" s="15"/>
      <c r="X22" s="15"/>
      <c r="Y22" s="37">
        <f t="shared" si="9"/>
        <v>22754</v>
      </c>
      <c r="Z22" s="37">
        <f t="shared" si="10"/>
        <v>19759</v>
      </c>
      <c r="AA22" s="37">
        <f t="shared" si="12"/>
        <v>244924.05599999998</v>
      </c>
    </row>
    <row r="23" spans="1:28" s="9" customFormat="1" x14ac:dyDescent="0.25">
      <c r="A23" s="9" t="str">
        <f t="shared" ref="A23:A32" si="37">N23</f>
        <v>29.12.2016</v>
      </c>
      <c r="B23" s="9">
        <f t="shared" ref="B23:B32" si="38">R23</f>
        <v>927.04949999999997</v>
      </c>
      <c r="C23" s="9">
        <f t="shared" ref="C23:C32" si="39">B23*1.2</f>
        <v>1112.4594</v>
      </c>
      <c r="D23" s="9">
        <f t="shared" si="31"/>
        <v>1334.95128</v>
      </c>
      <c r="E23" s="10">
        <f t="shared" si="32"/>
        <v>26015000</v>
      </c>
      <c r="F23" s="9">
        <f t="shared" si="33"/>
        <v>28062</v>
      </c>
      <c r="G23" s="9">
        <f t="shared" si="34"/>
        <v>23385</v>
      </c>
      <c r="H23" s="9">
        <f t="shared" si="35"/>
        <v>19488</v>
      </c>
      <c r="I23" s="9" t="e">
        <f>#REF!</f>
        <v>#REF!</v>
      </c>
      <c r="J23" s="15">
        <f t="shared" si="36"/>
        <v>13</v>
      </c>
      <c r="K23" s="15"/>
      <c r="L23" s="15"/>
      <c r="M23" s="15"/>
      <c r="N23" s="15" t="s">
        <v>26</v>
      </c>
      <c r="O23" s="15">
        <v>2479</v>
      </c>
      <c r="P23" s="15">
        <v>0</v>
      </c>
      <c r="Q23" s="15">
        <f>103.35*10.764</f>
        <v>1112.4594</v>
      </c>
      <c r="R23" s="15">
        <f t="shared" si="8"/>
        <v>927.04949999999997</v>
      </c>
      <c r="S23" s="37">
        <v>26015000</v>
      </c>
      <c r="T23" s="35">
        <v>13</v>
      </c>
      <c r="U23" s="37">
        <v>19830000</v>
      </c>
      <c r="V23" s="15"/>
      <c r="W23" s="15"/>
      <c r="X23" s="15"/>
      <c r="Y23" s="37">
        <f t="shared" si="9"/>
        <v>23385</v>
      </c>
      <c r="Z23" s="37">
        <f t="shared" si="10"/>
        <v>17825</v>
      </c>
      <c r="AA23" s="37">
        <f t="shared" si="12"/>
        <v>251716.13999999998</v>
      </c>
    </row>
    <row r="24" spans="1:28" s="9" customFormat="1" x14ac:dyDescent="0.25">
      <c r="A24" s="9" t="str">
        <f t="shared" si="37"/>
        <v>09.02.2018</v>
      </c>
      <c r="B24" s="9">
        <f t="shared" si="38"/>
        <v>993.69659999999999</v>
      </c>
      <c r="C24" s="9">
        <f t="shared" si="39"/>
        <v>1192.4359199999999</v>
      </c>
      <c r="D24" s="9">
        <f t="shared" ref="D24:D33" si="40">C24*1.2</f>
        <v>1430.9231039999997</v>
      </c>
      <c r="E24" s="10">
        <f t="shared" ref="E24:E33" si="41">S24</f>
        <v>27293650</v>
      </c>
      <c r="F24" s="9">
        <f t="shared" ref="F24:F33" si="42">ROUND((E24/B24),0)</f>
        <v>27467</v>
      </c>
      <c r="G24" s="9">
        <f t="shared" ref="G24:G33" si="43">ROUND((E24/C24),0)</f>
        <v>22889</v>
      </c>
      <c r="H24" s="9">
        <f t="shared" ref="H24:H33" si="44">ROUND((E24/D24),0)</f>
        <v>19074</v>
      </c>
      <c r="I24" s="9" t="e">
        <f>#REF!</f>
        <v>#REF!</v>
      </c>
      <c r="J24" s="15">
        <f t="shared" ref="J24:J33" si="45">T24</f>
        <v>13</v>
      </c>
      <c r="K24" s="15"/>
      <c r="L24" s="15"/>
      <c r="M24" s="15"/>
      <c r="N24" s="15" t="s">
        <v>23</v>
      </c>
      <c r="O24" s="15">
        <v>4048</v>
      </c>
      <c r="P24" s="15">
        <v>0</v>
      </c>
      <c r="Q24" s="15">
        <f>110.78*10.764</f>
        <v>1192.4359199999999</v>
      </c>
      <c r="R24" s="15">
        <f t="shared" si="8"/>
        <v>993.69659999999999</v>
      </c>
      <c r="S24" s="37">
        <v>27293650</v>
      </c>
      <c r="T24" s="35">
        <v>13</v>
      </c>
      <c r="U24" s="37">
        <v>23951000</v>
      </c>
      <c r="V24" s="15"/>
      <c r="W24" s="15"/>
      <c r="X24" s="15"/>
      <c r="Y24" s="37">
        <f t="shared" si="9"/>
        <v>22889</v>
      </c>
      <c r="Z24" s="37">
        <f t="shared" si="10"/>
        <v>20086</v>
      </c>
      <c r="AA24" s="37">
        <f t="shared" si="12"/>
        <v>246377.196</v>
      </c>
    </row>
    <row r="25" spans="1:28" s="9" customFormat="1" x14ac:dyDescent="0.25">
      <c r="A25" s="9" t="str">
        <f t="shared" si="37"/>
        <v>06.08.2018</v>
      </c>
      <c r="B25" s="9">
        <f t="shared" si="38"/>
        <v>1249.0725</v>
      </c>
      <c r="C25" s="9">
        <f t="shared" si="39"/>
        <v>1498.8869999999999</v>
      </c>
      <c r="D25" s="9">
        <f t="shared" si="40"/>
        <v>1798.6643999999999</v>
      </c>
      <c r="E25" s="10">
        <f t="shared" si="41"/>
        <v>33271950</v>
      </c>
      <c r="F25" s="9">
        <f t="shared" si="42"/>
        <v>26637</v>
      </c>
      <c r="G25" s="9">
        <f t="shared" si="43"/>
        <v>22198</v>
      </c>
      <c r="H25" s="9">
        <f t="shared" si="44"/>
        <v>18498</v>
      </c>
      <c r="I25" s="9" t="e">
        <f>#REF!</f>
        <v>#REF!</v>
      </c>
      <c r="J25" s="15">
        <f t="shared" si="45"/>
        <v>10</v>
      </c>
      <c r="K25" s="15"/>
      <c r="L25" s="15"/>
      <c r="M25" s="15"/>
      <c r="N25" s="15" t="s">
        <v>24</v>
      </c>
      <c r="O25" s="15">
        <v>7996</v>
      </c>
      <c r="P25" s="15">
        <v>0</v>
      </c>
      <c r="Q25" s="15">
        <f>139.25*10.764</f>
        <v>1498.8869999999999</v>
      </c>
      <c r="R25" s="15">
        <f t="shared" si="8"/>
        <v>1249.0725</v>
      </c>
      <c r="S25" s="37">
        <v>33271950</v>
      </c>
      <c r="T25" s="35">
        <v>10</v>
      </c>
      <c r="U25" s="37">
        <v>28387500</v>
      </c>
      <c r="V25" s="15"/>
      <c r="W25" s="15"/>
      <c r="X25" s="15"/>
      <c r="Y25" s="37">
        <f t="shared" si="9"/>
        <v>22198</v>
      </c>
      <c r="Z25" s="37">
        <f t="shared" si="10"/>
        <v>18939</v>
      </c>
      <c r="AA25" s="37">
        <f t="shared" si="12"/>
        <v>238939.272</v>
      </c>
    </row>
    <row r="26" spans="1:28" s="9" customFormat="1" x14ac:dyDescent="0.25">
      <c r="A26" s="9" t="str">
        <f t="shared" ref="A26:A29" si="46">N26</f>
        <v>06.08.2018</v>
      </c>
      <c r="B26" s="9">
        <f t="shared" ref="B26:B29" si="47">R26</f>
        <v>1249.0725</v>
      </c>
      <c r="C26" s="9">
        <f t="shared" ref="C26:C29" si="48">B26*1.2</f>
        <v>1498.8869999999999</v>
      </c>
      <c r="D26" s="9">
        <f t="shared" ref="D26:D29" si="49">C26*1.2</f>
        <v>1798.6643999999999</v>
      </c>
      <c r="E26" s="10">
        <f t="shared" ref="E26:E29" si="50">S26</f>
        <v>33271950</v>
      </c>
      <c r="F26" s="9">
        <f t="shared" ref="F26:F29" si="51">ROUND((E26/B26),0)</f>
        <v>26637</v>
      </c>
      <c r="G26" s="9">
        <f t="shared" ref="G26:G29" si="52">ROUND((E26/C26),0)</f>
        <v>22198</v>
      </c>
      <c r="H26" s="9">
        <f t="shared" ref="H26:H29" si="53">ROUND((E26/D26),0)</f>
        <v>18498</v>
      </c>
      <c r="I26" s="9" t="e">
        <f>#REF!</f>
        <v>#REF!</v>
      </c>
      <c r="J26" s="15">
        <f t="shared" ref="J26:J29" si="54">T26</f>
        <v>10</v>
      </c>
      <c r="K26" s="15"/>
      <c r="L26" s="15"/>
      <c r="M26" s="15"/>
      <c r="N26" s="15" t="s">
        <v>24</v>
      </c>
      <c r="O26" s="15">
        <v>7996</v>
      </c>
      <c r="P26" s="15">
        <v>0</v>
      </c>
      <c r="Q26" s="15">
        <f t="shared" ref="Q26:Q29" si="55">139.25*10.764</f>
        <v>1498.8869999999999</v>
      </c>
      <c r="R26" s="15">
        <f t="shared" ref="R26:R29" si="56">Q26/1.2</f>
        <v>1249.0725</v>
      </c>
      <c r="S26" s="37">
        <v>33271950</v>
      </c>
      <c r="T26" s="35">
        <v>10</v>
      </c>
      <c r="U26" s="37">
        <v>28387500</v>
      </c>
      <c r="V26" s="15"/>
      <c r="W26" s="15"/>
      <c r="X26" s="15"/>
      <c r="Y26" s="37">
        <f t="shared" ref="Y26:Y29" si="57">ROUND(S26/Q26,0)</f>
        <v>22198</v>
      </c>
      <c r="Z26" s="37">
        <f t="shared" ref="Z26:Z29" si="58">ROUND(U26/Q26,0)</f>
        <v>18939</v>
      </c>
      <c r="AA26" s="37">
        <f t="shared" ref="AA26:AA29" si="59">Y26*10.764</f>
        <v>238939.272</v>
      </c>
    </row>
    <row r="27" spans="1:28" s="9" customFormat="1" x14ac:dyDescent="0.25">
      <c r="A27" s="9" t="str">
        <f t="shared" si="46"/>
        <v>06.08.2018</v>
      </c>
      <c r="B27" s="9">
        <f t="shared" si="47"/>
        <v>1249.0725</v>
      </c>
      <c r="C27" s="9">
        <f t="shared" si="48"/>
        <v>1498.8869999999999</v>
      </c>
      <c r="D27" s="9">
        <f t="shared" si="49"/>
        <v>1798.6643999999999</v>
      </c>
      <c r="E27" s="10">
        <f t="shared" si="50"/>
        <v>33271950</v>
      </c>
      <c r="F27" s="9">
        <f t="shared" si="51"/>
        <v>26637</v>
      </c>
      <c r="G27" s="9">
        <f t="shared" si="52"/>
        <v>22198</v>
      </c>
      <c r="H27" s="9">
        <f t="shared" si="53"/>
        <v>18498</v>
      </c>
      <c r="I27" s="9" t="e">
        <f>#REF!</f>
        <v>#REF!</v>
      </c>
      <c r="J27" s="15">
        <f t="shared" si="54"/>
        <v>10</v>
      </c>
      <c r="K27" s="15"/>
      <c r="L27" s="15"/>
      <c r="M27" s="15"/>
      <c r="N27" s="15" t="s">
        <v>24</v>
      </c>
      <c r="O27" s="15">
        <v>7996</v>
      </c>
      <c r="P27" s="15">
        <v>0</v>
      </c>
      <c r="Q27" s="15">
        <f t="shared" si="55"/>
        <v>1498.8869999999999</v>
      </c>
      <c r="R27" s="15">
        <f t="shared" si="56"/>
        <v>1249.0725</v>
      </c>
      <c r="S27" s="37">
        <v>33271950</v>
      </c>
      <c r="T27" s="35">
        <v>10</v>
      </c>
      <c r="U27" s="37">
        <v>28387500</v>
      </c>
      <c r="V27" s="15"/>
      <c r="W27" s="15"/>
      <c r="X27" s="15"/>
      <c r="Y27" s="37">
        <f t="shared" si="57"/>
        <v>22198</v>
      </c>
      <c r="Z27" s="37">
        <f t="shared" si="58"/>
        <v>18939</v>
      </c>
      <c r="AA27" s="37">
        <f t="shared" si="59"/>
        <v>238939.272</v>
      </c>
    </row>
    <row r="28" spans="1:28" s="9" customFormat="1" x14ac:dyDescent="0.25">
      <c r="A28" s="9" t="str">
        <f t="shared" si="46"/>
        <v>06.08.2018</v>
      </c>
      <c r="B28" s="9">
        <f t="shared" si="47"/>
        <v>1249.0725</v>
      </c>
      <c r="C28" s="9">
        <f t="shared" si="48"/>
        <v>1498.8869999999999</v>
      </c>
      <c r="D28" s="9">
        <f t="shared" si="49"/>
        <v>1798.6643999999999</v>
      </c>
      <c r="E28" s="10">
        <f t="shared" si="50"/>
        <v>33271950</v>
      </c>
      <c r="F28" s="9">
        <f t="shared" si="51"/>
        <v>26637</v>
      </c>
      <c r="G28" s="9">
        <f t="shared" si="52"/>
        <v>22198</v>
      </c>
      <c r="H28" s="9">
        <f t="shared" si="53"/>
        <v>18498</v>
      </c>
      <c r="I28" s="9" t="e">
        <f>#REF!</f>
        <v>#REF!</v>
      </c>
      <c r="J28" s="15">
        <f t="shared" si="54"/>
        <v>10</v>
      </c>
      <c r="K28" s="15"/>
      <c r="L28" s="15"/>
      <c r="M28" s="15"/>
      <c r="N28" s="15" t="s">
        <v>24</v>
      </c>
      <c r="O28" s="15">
        <v>7996</v>
      </c>
      <c r="P28" s="15">
        <v>0</v>
      </c>
      <c r="Q28" s="15">
        <f t="shared" si="55"/>
        <v>1498.8869999999999</v>
      </c>
      <c r="R28" s="15">
        <f t="shared" si="56"/>
        <v>1249.0725</v>
      </c>
      <c r="S28" s="37">
        <v>33271950</v>
      </c>
      <c r="T28" s="35">
        <v>10</v>
      </c>
      <c r="U28" s="37">
        <v>28387500</v>
      </c>
      <c r="V28" s="15"/>
      <c r="W28" s="15"/>
      <c r="X28" s="15"/>
      <c r="Y28" s="37">
        <f t="shared" si="57"/>
        <v>22198</v>
      </c>
      <c r="Z28" s="37">
        <f t="shared" si="58"/>
        <v>18939</v>
      </c>
      <c r="AA28" s="37">
        <f t="shared" si="59"/>
        <v>238939.272</v>
      </c>
    </row>
    <row r="29" spans="1:28" s="9" customFormat="1" x14ac:dyDescent="0.25">
      <c r="A29" s="9" t="str">
        <f t="shared" si="46"/>
        <v>06.08.2018</v>
      </c>
      <c r="B29" s="9">
        <f t="shared" si="47"/>
        <v>1249.0725</v>
      </c>
      <c r="C29" s="9">
        <f t="shared" si="48"/>
        <v>1498.8869999999999</v>
      </c>
      <c r="D29" s="9">
        <f t="shared" si="49"/>
        <v>1798.6643999999999</v>
      </c>
      <c r="E29" s="10">
        <f t="shared" si="50"/>
        <v>33271950</v>
      </c>
      <c r="F29" s="9">
        <f t="shared" si="51"/>
        <v>26637</v>
      </c>
      <c r="G29" s="9">
        <f t="shared" si="52"/>
        <v>22198</v>
      </c>
      <c r="H29" s="9">
        <f t="shared" si="53"/>
        <v>18498</v>
      </c>
      <c r="I29" s="9" t="e">
        <f>#REF!</f>
        <v>#REF!</v>
      </c>
      <c r="J29" s="15">
        <f t="shared" si="54"/>
        <v>10</v>
      </c>
      <c r="K29" s="15"/>
      <c r="L29" s="15"/>
      <c r="M29" s="15"/>
      <c r="N29" s="15" t="s">
        <v>24</v>
      </c>
      <c r="O29" s="15">
        <v>7996</v>
      </c>
      <c r="P29" s="15">
        <v>0</v>
      </c>
      <c r="Q29" s="15">
        <f t="shared" si="55"/>
        <v>1498.8869999999999</v>
      </c>
      <c r="R29" s="15">
        <f t="shared" si="56"/>
        <v>1249.0725</v>
      </c>
      <c r="S29" s="37">
        <v>33271950</v>
      </c>
      <c r="T29" s="35">
        <v>10</v>
      </c>
      <c r="U29" s="37">
        <v>28387500</v>
      </c>
      <c r="V29" s="15"/>
      <c r="W29" s="15"/>
      <c r="X29" s="15"/>
      <c r="Y29" s="37">
        <f t="shared" si="57"/>
        <v>22198</v>
      </c>
      <c r="Z29" s="37">
        <f t="shared" si="58"/>
        <v>18939</v>
      </c>
      <c r="AA29" s="37">
        <f t="shared" si="59"/>
        <v>238939.272</v>
      </c>
    </row>
    <row r="30" spans="1:28" s="22" customFormat="1" x14ac:dyDescent="0.25">
      <c r="A30" s="22" t="str">
        <f t="shared" si="37"/>
        <v>14.12.2017</v>
      </c>
      <c r="B30" s="22">
        <f t="shared" si="38"/>
        <v>1304.5968</v>
      </c>
      <c r="C30" s="22">
        <f t="shared" si="39"/>
        <v>1565.5161599999999</v>
      </c>
      <c r="D30" s="22">
        <f t="shared" si="40"/>
        <v>1878.6193919999998</v>
      </c>
      <c r="E30" s="23">
        <f t="shared" si="41"/>
        <v>20430875</v>
      </c>
      <c r="F30" s="22">
        <f t="shared" si="42"/>
        <v>15661</v>
      </c>
      <c r="G30" s="22">
        <f t="shared" si="43"/>
        <v>13051</v>
      </c>
      <c r="H30" s="22">
        <f t="shared" si="44"/>
        <v>10875</v>
      </c>
      <c r="I30" s="22" t="e">
        <f>#REF!</f>
        <v>#REF!</v>
      </c>
      <c r="J30" s="24">
        <f t="shared" si="45"/>
        <v>5</v>
      </c>
      <c r="K30" s="24"/>
      <c r="L30" s="24"/>
      <c r="M30" s="24"/>
      <c r="N30" s="24" t="s">
        <v>34</v>
      </c>
      <c r="O30" s="24">
        <v>10922</v>
      </c>
      <c r="P30" s="24">
        <v>0</v>
      </c>
      <c r="Q30" s="24">
        <f>145.44*10.764</f>
        <v>1565.5161599999999</v>
      </c>
      <c r="R30" s="24">
        <f t="shared" si="8"/>
        <v>1304.5968</v>
      </c>
      <c r="S30" s="38">
        <v>20430875</v>
      </c>
      <c r="T30" s="39">
        <v>5</v>
      </c>
      <c r="U30" s="38">
        <v>28913700</v>
      </c>
      <c r="V30" s="24"/>
      <c r="W30" s="24"/>
      <c r="X30" s="24"/>
      <c r="Y30" s="38">
        <f t="shared" si="9"/>
        <v>13051</v>
      </c>
      <c r="Z30" s="38">
        <f t="shared" si="10"/>
        <v>18469</v>
      </c>
      <c r="AA30" s="38">
        <f t="shared" si="12"/>
        <v>140480.96399999998</v>
      </c>
      <c r="AB30" s="22" t="s">
        <v>36</v>
      </c>
    </row>
    <row r="31" spans="1:28" s="7" customFormat="1" x14ac:dyDescent="0.25">
      <c r="A31" s="7" t="str">
        <f t="shared" si="37"/>
        <v>11.06.2018</v>
      </c>
      <c r="B31" s="7">
        <f t="shared" si="38"/>
        <v>1422.0320400000001</v>
      </c>
      <c r="C31" s="7">
        <f t="shared" si="39"/>
        <v>1706.4384480000001</v>
      </c>
      <c r="D31" s="7">
        <f t="shared" si="40"/>
        <v>2047.7261376000001</v>
      </c>
      <c r="E31" s="8">
        <f t="shared" si="41"/>
        <v>29515100</v>
      </c>
      <c r="F31" s="7">
        <f t="shared" si="42"/>
        <v>20756</v>
      </c>
      <c r="G31" s="7">
        <f t="shared" si="43"/>
        <v>17296</v>
      </c>
      <c r="H31" s="7">
        <f t="shared" si="44"/>
        <v>14414</v>
      </c>
      <c r="I31" s="7" t="e">
        <f>#REF!</f>
        <v>#REF!</v>
      </c>
      <c r="J31" s="21">
        <f t="shared" si="45"/>
        <v>4</v>
      </c>
      <c r="K31" s="21"/>
      <c r="L31" s="21"/>
      <c r="M31" s="21"/>
      <c r="N31" s="21" t="s">
        <v>37</v>
      </c>
      <c r="O31" s="21">
        <v>5951</v>
      </c>
      <c r="P31" s="21">
        <v>0</v>
      </c>
      <c r="Q31" s="21">
        <f>R31*1.2</f>
        <v>1706.4384480000001</v>
      </c>
      <c r="R31" s="21">
        <f>132.11*10.764</f>
        <v>1422.0320400000001</v>
      </c>
      <c r="S31" s="32">
        <v>29515100</v>
      </c>
      <c r="T31" s="33">
        <v>4</v>
      </c>
      <c r="U31" s="32">
        <v>30602200</v>
      </c>
      <c r="V31" s="21"/>
      <c r="W31" s="21"/>
      <c r="X31" s="21"/>
      <c r="Y31" s="32">
        <f t="shared" si="9"/>
        <v>17296</v>
      </c>
      <c r="Z31" s="32">
        <f t="shared" si="10"/>
        <v>17933</v>
      </c>
      <c r="AA31" s="32">
        <f t="shared" si="12"/>
        <v>186174.144</v>
      </c>
    </row>
    <row r="32" spans="1:28" s="7" customFormat="1" x14ac:dyDescent="0.25">
      <c r="A32" s="7" t="str">
        <f t="shared" si="37"/>
        <v>21.08.2018</v>
      </c>
      <c r="B32" s="7">
        <f t="shared" si="38"/>
        <v>1304.5968</v>
      </c>
      <c r="C32" s="7">
        <f t="shared" si="39"/>
        <v>1565.5161599999999</v>
      </c>
      <c r="D32" s="7">
        <f t="shared" si="40"/>
        <v>1878.6193919999998</v>
      </c>
      <c r="E32" s="8">
        <f t="shared" si="41"/>
        <v>22892125</v>
      </c>
      <c r="F32" s="7">
        <f t="shared" si="42"/>
        <v>17547</v>
      </c>
      <c r="G32" s="7">
        <f t="shared" si="43"/>
        <v>14623</v>
      </c>
      <c r="H32" s="7">
        <f t="shared" si="44"/>
        <v>12186</v>
      </c>
      <c r="I32" s="7" t="e">
        <f>#REF!</f>
        <v>#REF!</v>
      </c>
      <c r="J32" s="21">
        <f t="shared" si="45"/>
        <v>8</v>
      </c>
      <c r="K32" s="21"/>
      <c r="L32" s="21"/>
      <c r="M32" s="21"/>
      <c r="N32" s="21" t="s">
        <v>38</v>
      </c>
      <c r="O32" s="21">
        <v>8499</v>
      </c>
      <c r="P32" s="21">
        <v>0</v>
      </c>
      <c r="Q32" s="21">
        <f>145.44*10.764</f>
        <v>1565.5161599999999</v>
      </c>
      <c r="R32" s="21">
        <f t="shared" si="8"/>
        <v>1304.5968</v>
      </c>
      <c r="S32" s="32">
        <v>22892125</v>
      </c>
      <c r="T32" s="33">
        <v>8</v>
      </c>
      <c r="U32" s="32">
        <v>29591000</v>
      </c>
      <c r="V32" s="21"/>
      <c r="W32" s="21"/>
      <c r="X32" s="21"/>
      <c r="Y32" s="32">
        <f t="shared" si="9"/>
        <v>14623</v>
      </c>
      <c r="Z32" s="32">
        <f t="shared" si="10"/>
        <v>18902</v>
      </c>
      <c r="AA32" s="32">
        <f t="shared" si="12"/>
        <v>157401.97199999998</v>
      </c>
    </row>
    <row r="33" spans="1:27" s="7" customFormat="1" x14ac:dyDescent="0.25">
      <c r="A33" s="7" t="str">
        <f t="shared" ref="A33:A36" si="60">N33</f>
        <v>07.12.2018</v>
      </c>
      <c r="B33" s="7">
        <f t="shared" ref="B33:B35" si="61">R33</f>
        <v>1247.1887999999999</v>
      </c>
      <c r="C33" s="7">
        <f t="shared" ref="C33:C35" si="62">B33*1.2</f>
        <v>1496.6265599999999</v>
      </c>
      <c r="D33" s="7">
        <f t="shared" si="40"/>
        <v>1795.9518719999999</v>
      </c>
      <c r="E33" s="8">
        <f t="shared" si="41"/>
        <v>27115950</v>
      </c>
      <c r="F33" s="7">
        <f t="shared" si="42"/>
        <v>21742</v>
      </c>
      <c r="G33" s="7">
        <f t="shared" si="43"/>
        <v>18118</v>
      </c>
      <c r="H33" s="7">
        <f t="shared" si="44"/>
        <v>15098</v>
      </c>
      <c r="I33" s="7" t="e">
        <f>#REF!</f>
        <v>#REF!</v>
      </c>
      <c r="J33" s="21">
        <f t="shared" si="45"/>
        <v>8</v>
      </c>
      <c r="K33" s="21"/>
      <c r="L33" s="21"/>
      <c r="M33" s="21"/>
      <c r="N33" s="21" t="s">
        <v>39</v>
      </c>
      <c r="O33" s="21">
        <v>11860</v>
      </c>
      <c r="P33" s="21">
        <v>0</v>
      </c>
      <c r="Q33" s="21">
        <f>139.04*10.764</f>
        <v>1496.6265599999999</v>
      </c>
      <c r="R33" s="21">
        <f t="shared" si="8"/>
        <v>1247.1887999999999</v>
      </c>
      <c r="S33" s="32">
        <v>27115950</v>
      </c>
      <c r="T33" s="33">
        <v>8</v>
      </c>
      <c r="U33" s="32">
        <v>27032800</v>
      </c>
      <c r="V33" s="21"/>
      <c r="W33" s="21"/>
      <c r="X33" s="21"/>
      <c r="Y33" s="32">
        <f t="shared" si="9"/>
        <v>18118</v>
      </c>
      <c r="Z33" s="32">
        <f t="shared" si="10"/>
        <v>18062</v>
      </c>
      <c r="AA33" s="32">
        <f t="shared" si="12"/>
        <v>195022.152</v>
      </c>
    </row>
    <row r="34" spans="1:27" s="7" customFormat="1" x14ac:dyDescent="0.25">
      <c r="A34" s="7" t="str">
        <f t="shared" si="60"/>
        <v>06.01.2018</v>
      </c>
      <c r="B34" s="7">
        <f t="shared" si="61"/>
        <v>1295.0886</v>
      </c>
      <c r="C34" s="7">
        <f t="shared" si="62"/>
        <v>1554.1063200000001</v>
      </c>
      <c r="D34" s="7">
        <f t="shared" ref="D34:D35" si="63">C34*1.2</f>
        <v>1864.927584</v>
      </c>
      <c r="E34" s="8">
        <f t="shared" ref="E34:E36" si="64">S34</f>
        <v>27978125</v>
      </c>
      <c r="F34" s="7">
        <f t="shared" ref="F34:F35" si="65">ROUND((E34/B34),0)</f>
        <v>21603</v>
      </c>
      <c r="G34" s="7">
        <f t="shared" ref="G34:G35" si="66">ROUND((E34/C34),0)</f>
        <v>18003</v>
      </c>
      <c r="H34" s="7">
        <f t="shared" ref="H34:H35" si="67">ROUND((E34/D34),0)</f>
        <v>15002</v>
      </c>
      <c r="I34" s="7" t="e">
        <f>#REF!</f>
        <v>#REF!</v>
      </c>
      <c r="J34" s="21">
        <f t="shared" ref="J34:J36" si="68">T34</f>
        <v>3</v>
      </c>
      <c r="K34" s="21"/>
      <c r="L34" s="21"/>
      <c r="M34" s="21"/>
      <c r="N34" s="21" t="s">
        <v>40</v>
      </c>
      <c r="O34" s="21">
        <v>191</v>
      </c>
      <c r="P34" s="21">
        <v>0</v>
      </c>
      <c r="Q34" s="21">
        <f>144.38*10.764</f>
        <v>1554.1063199999999</v>
      </c>
      <c r="R34" s="21">
        <f t="shared" ref="R34" si="69">Q34/1.2</f>
        <v>1295.0886</v>
      </c>
      <c r="S34" s="32">
        <v>27978125</v>
      </c>
      <c r="T34" s="33">
        <v>3</v>
      </c>
      <c r="U34" s="32">
        <v>27986000</v>
      </c>
      <c r="V34" s="21"/>
      <c r="W34" s="21"/>
      <c r="X34" s="21"/>
      <c r="Y34" s="32">
        <f t="shared" ref="Y34" si="70">ROUND(S34/Q34,0)</f>
        <v>18003</v>
      </c>
      <c r="Z34" s="32">
        <f t="shared" si="10"/>
        <v>18008</v>
      </c>
      <c r="AA34" s="32">
        <f t="shared" ref="AA34" si="71">Y34*10.764</f>
        <v>193784.29199999999</v>
      </c>
    </row>
    <row r="35" spans="1:27" s="7" customFormat="1" x14ac:dyDescent="0.25">
      <c r="A35" s="7" t="str">
        <f t="shared" si="60"/>
        <v>27.02.2018</v>
      </c>
      <c r="B35" s="7">
        <f t="shared" si="61"/>
        <v>1310.3376000000001</v>
      </c>
      <c r="C35" s="7">
        <f t="shared" si="62"/>
        <v>1572.4051200000001</v>
      </c>
      <c r="D35" s="7">
        <f t="shared" si="63"/>
        <v>1886.8861440000001</v>
      </c>
      <c r="E35" s="8">
        <f t="shared" si="64"/>
        <v>28065625</v>
      </c>
      <c r="F35" s="7">
        <f t="shared" si="65"/>
        <v>21419</v>
      </c>
      <c r="G35" s="7">
        <f t="shared" si="66"/>
        <v>17849</v>
      </c>
      <c r="H35" s="7">
        <f t="shared" si="67"/>
        <v>14874</v>
      </c>
      <c r="I35" s="7" t="e">
        <f>#REF!</f>
        <v>#REF!</v>
      </c>
      <c r="J35" s="21">
        <f t="shared" si="68"/>
        <v>11</v>
      </c>
      <c r="K35" s="21"/>
      <c r="L35" s="21"/>
      <c r="M35" s="21"/>
      <c r="N35" s="21" t="s">
        <v>41</v>
      </c>
      <c r="O35" s="21">
        <v>1937</v>
      </c>
      <c r="P35" s="21">
        <v>0</v>
      </c>
      <c r="Q35" s="21">
        <f>146.08*10.764</f>
        <v>1572.4051200000001</v>
      </c>
      <c r="R35" s="21">
        <f t="shared" si="8"/>
        <v>1310.3376000000001</v>
      </c>
      <c r="S35" s="32">
        <v>28065625</v>
      </c>
      <c r="T35" s="33">
        <v>11</v>
      </c>
      <c r="U35" s="32">
        <v>31129856</v>
      </c>
      <c r="V35" s="21"/>
      <c r="W35" s="21"/>
      <c r="X35" s="21"/>
      <c r="Y35" s="32">
        <f t="shared" si="9"/>
        <v>17849</v>
      </c>
      <c r="Z35" s="32">
        <f t="shared" ref="Z35:Z38" si="72">ROUND(U35/Q35,0)</f>
        <v>19798</v>
      </c>
      <c r="AA35" s="32">
        <f t="shared" si="12"/>
        <v>192126.636</v>
      </c>
    </row>
    <row r="36" spans="1:27" s="7" customFormat="1" x14ac:dyDescent="0.25">
      <c r="A36" s="7" t="str">
        <f t="shared" si="60"/>
        <v>30.03.2017</v>
      </c>
      <c r="E36" s="7">
        <f t="shared" si="64"/>
        <v>49475000</v>
      </c>
      <c r="J36" s="21" t="str">
        <f t="shared" si="68"/>
        <v>6&amp;7</v>
      </c>
      <c r="K36" s="21"/>
      <c r="L36" s="21"/>
      <c r="M36" s="21"/>
      <c r="N36" s="21" t="s">
        <v>48</v>
      </c>
      <c r="O36" s="21">
        <v>5027</v>
      </c>
      <c r="P36" s="21">
        <v>0</v>
      </c>
      <c r="Q36" s="21">
        <f>243.04*10.764</f>
        <v>2616.0825599999998</v>
      </c>
      <c r="R36" s="21">
        <f t="shared" si="8"/>
        <v>2180.0688</v>
      </c>
      <c r="S36" s="40">
        <v>49475000</v>
      </c>
      <c r="T36" s="33" t="s">
        <v>49</v>
      </c>
      <c r="U36" s="40">
        <v>53618000</v>
      </c>
      <c r="V36" s="41"/>
      <c r="W36" s="21"/>
      <c r="X36" s="21"/>
      <c r="Y36" s="32">
        <f t="shared" si="9"/>
        <v>18912</v>
      </c>
      <c r="Z36" s="32">
        <f t="shared" si="72"/>
        <v>20496</v>
      </c>
      <c r="AA36" s="32">
        <f t="shared" si="12"/>
        <v>203568.76799999998</v>
      </c>
    </row>
    <row r="37" spans="1:27" s="7" customFormat="1" x14ac:dyDescent="0.25">
      <c r="A37" s="7" t="str">
        <f t="shared" ref="A37:A41" si="73">N37</f>
        <v>23.02.2017</v>
      </c>
      <c r="E37" s="7">
        <f t="shared" ref="E37:E41" si="74">S37</f>
        <v>25512000</v>
      </c>
      <c r="J37" s="21">
        <f t="shared" ref="J37:J41" si="75">T37</f>
        <v>11</v>
      </c>
      <c r="K37" s="21"/>
      <c r="L37" s="21"/>
      <c r="M37" s="21"/>
      <c r="N37" s="64" t="s">
        <v>47</v>
      </c>
      <c r="O37" s="64">
        <v>1264</v>
      </c>
      <c r="P37" s="64">
        <v>0</v>
      </c>
      <c r="Q37" s="64">
        <f>138.1*10.764</f>
        <v>1486.5083999999999</v>
      </c>
      <c r="R37" s="64">
        <f t="shared" si="8"/>
        <v>1238.7570000000001</v>
      </c>
      <c r="S37" s="67">
        <v>25512000</v>
      </c>
      <c r="T37" s="66">
        <v>11</v>
      </c>
      <c r="U37" s="67">
        <v>26075500</v>
      </c>
      <c r="V37" s="68"/>
      <c r="W37" s="64"/>
      <c r="X37" s="64"/>
      <c r="Y37" s="65">
        <f t="shared" si="9"/>
        <v>17162</v>
      </c>
      <c r="Z37" s="65">
        <f t="shared" si="72"/>
        <v>17541</v>
      </c>
      <c r="AA37" s="65">
        <f t="shared" si="12"/>
        <v>184731.76799999998</v>
      </c>
    </row>
    <row r="38" spans="1:27" s="9" customFormat="1" x14ac:dyDescent="0.25">
      <c r="A38" s="9" t="str">
        <f t="shared" si="73"/>
        <v>31.03.2017</v>
      </c>
      <c r="E38" s="9">
        <f t="shared" si="74"/>
        <v>19415046</v>
      </c>
      <c r="J38" s="15">
        <f t="shared" si="75"/>
        <v>11</v>
      </c>
      <c r="K38" s="15"/>
      <c r="L38" s="15"/>
      <c r="M38" s="15"/>
      <c r="N38" s="15" t="s">
        <v>30</v>
      </c>
      <c r="O38" s="15">
        <v>1818</v>
      </c>
      <c r="P38" s="15">
        <v>0</v>
      </c>
      <c r="Q38" s="15">
        <f>156.85*10.764</f>
        <v>1688.3333999999998</v>
      </c>
      <c r="R38" s="15">
        <f t="shared" si="8"/>
        <v>1406.9444999999998</v>
      </c>
      <c r="S38" s="34">
        <v>19415046</v>
      </c>
      <c r="T38" s="35">
        <v>11</v>
      </c>
      <c r="U38" s="34">
        <v>29445500</v>
      </c>
      <c r="V38" s="36"/>
      <c r="W38" s="15"/>
      <c r="X38" s="15"/>
      <c r="Y38" s="37">
        <f t="shared" si="9"/>
        <v>11500</v>
      </c>
      <c r="Z38" s="37">
        <f t="shared" si="72"/>
        <v>17441</v>
      </c>
      <c r="AA38" s="37">
        <f t="shared" si="12"/>
        <v>123785.99999999999</v>
      </c>
    </row>
    <row r="39" spans="1:27" s="69" customFormat="1" x14ac:dyDescent="0.25">
      <c r="A39" s="69" t="str">
        <f t="shared" si="73"/>
        <v>06.10.2017</v>
      </c>
      <c r="E39" s="69">
        <f t="shared" si="74"/>
        <v>22376100</v>
      </c>
      <c r="J39" s="71">
        <f t="shared" si="75"/>
        <v>12</v>
      </c>
      <c r="K39" s="71"/>
      <c r="L39" s="71"/>
      <c r="M39" s="71"/>
      <c r="N39" s="71" t="s">
        <v>50</v>
      </c>
      <c r="O39" s="71">
        <v>7099</v>
      </c>
      <c r="P39" s="71">
        <v>0</v>
      </c>
      <c r="Q39" s="71">
        <f>159.81*10.764</f>
        <v>1720.1948399999999</v>
      </c>
      <c r="R39" s="71">
        <f t="shared" si="8"/>
        <v>1433.4956999999999</v>
      </c>
      <c r="S39" s="79">
        <v>22376100</v>
      </c>
      <c r="T39" s="73">
        <v>12</v>
      </c>
      <c r="U39" s="79">
        <v>33213500</v>
      </c>
      <c r="V39" s="80"/>
      <c r="W39" s="71"/>
      <c r="X39" s="71"/>
      <c r="Y39" s="72">
        <f t="shared" ref="Y39:Y41" si="76">ROUND(S39/Q39,0)</f>
        <v>13008</v>
      </c>
      <c r="Z39" s="72">
        <f t="shared" ref="Z39:Z41" si="77">ROUND(U39/Q39,0)</f>
        <v>19308</v>
      </c>
      <c r="AA39" s="72">
        <f t="shared" ref="AA39:AA41" si="78">Y39*10.764</f>
        <v>140018.11199999999</v>
      </c>
    </row>
    <row r="40" spans="1:27" s="9" customFormat="1" x14ac:dyDescent="0.25">
      <c r="A40" s="9" t="str">
        <f t="shared" si="73"/>
        <v>07.10.2017</v>
      </c>
      <c r="E40" s="9">
        <f t="shared" si="74"/>
        <v>27132775</v>
      </c>
      <c r="J40" s="15">
        <f t="shared" si="75"/>
        <v>10</v>
      </c>
      <c r="K40" s="15"/>
      <c r="L40" s="15"/>
      <c r="M40" s="15"/>
      <c r="N40" s="15" t="s">
        <v>51</v>
      </c>
      <c r="O40" s="15">
        <v>7143</v>
      </c>
      <c r="P40" s="15">
        <v>0</v>
      </c>
      <c r="Q40" s="15">
        <f>163.63*10.764</f>
        <v>1761.3133199999997</v>
      </c>
      <c r="R40" s="15">
        <f t="shared" si="8"/>
        <v>1467.7610999999999</v>
      </c>
      <c r="S40" s="34">
        <v>27132775</v>
      </c>
      <c r="T40" s="35">
        <v>10</v>
      </c>
      <c r="U40" s="34">
        <v>33122500</v>
      </c>
      <c r="V40" s="36"/>
      <c r="W40" s="15"/>
      <c r="X40" s="15"/>
      <c r="Y40" s="37">
        <f t="shared" si="76"/>
        <v>15405</v>
      </c>
      <c r="Z40" s="37">
        <f t="shared" si="77"/>
        <v>18806</v>
      </c>
      <c r="AA40" s="37">
        <f t="shared" si="78"/>
        <v>165819.41999999998</v>
      </c>
    </row>
    <row r="41" spans="1:27" s="51" customFormat="1" x14ac:dyDescent="0.25">
      <c r="A41" s="51" t="str">
        <f t="shared" si="73"/>
        <v>24.11.2017</v>
      </c>
      <c r="E41" s="51">
        <f t="shared" si="74"/>
        <v>22607400</v>
      </c>
      <c r="J41" s="52">
        <f t="shared" si="75"/>
        <v>10</v>
      </c>
      <c r="K41" s="52"/>
      <c r="L41" s="52"/>
      <c r="M41" s="52"/>
      <c r="N41" s="52" t="s">
        <v>52</v>
      </c>
      <c r="O41" s="52">
        <v>8459</v>
      </c>
      <c r="P41" s="52">
        <v>0</v>
      </c>
      <c r="Q41" s="52">
        <f>160.56*10.764</f>
        <v>1728.26784</v>
      </c>
      <c r="R41" s="52">
        <f t="shared" si="8"/>
        <v>1440.2232000000001</v>
      </c>
      <c r="S41" s="62">
        <v>22607400</v>
      </c>
      <c r="T41" s="54">
        <v>10</v>
      </c>
      <c r="U41" s="62">
        <v>32526500</v>
      </c>
      <c r="V41" s="63"/>
      <c r="W41" s="52"/>
      <c r="X41" s="52"/>
      <c r="Y41" s="53">
        <f t="shared" si="76"/>
        <v>13081</v>
      </c>
      <c r="Z41" s="53">
        <f t="shared" si="77"/>
        <v>18820</v>
      </c>
      <c r="AA41" s="53">
        <f t="shared" si="78"/>
        <v>140803.88399999999</v>
      </c>
    </row>
    <row r="42" spans="1:27" s="7" customFormat="1" hidden="1" x14ac:dyDescent="0.25">
      <c r="S42" s="42"/>
      <c r="T42" s="43"/>
      <c r="U42" s="42"/>
      <c r="Y42" s="42"/>
      <c r="Z42" s="42"/>
    </row>
    <row r="43" spans="1:27" s="7" customFormat="1" hidden="1" x14ac:dyDescent="0.25">
      <c r="S43" s="42"/>
      <c r="T43" s="44"/>
      <c r="U43" s="42"/>
      <c r="Y43" s="42"/>
      <c r="Z43" s="42"/>
    </row>
    <row r="44" spans="1:27" s="7" customFormat="1" hidden="1" x14ac:dyDescent="0.25">
      <c r="S44" s="42"/>
      <c r="T44" s="44"/>
      <c r="U44" s="42"/>
      <c r="W44" s="7" t="s">
        <v>43</v>
      </c>
      <c r="X44" s="7" t="s">
        <v>27</v>
      </c>
      <c r="Y44" s="42"/>
      <c r="Z44" s="42"/>
    </row>
    <row r="45" spans="1:27" s="7" customFormat="1" hidden="1" x14ac:dyDescent="0.25">
      <c r="S45" s="42"/>
      <c r="T45" s="43"/>
      <c r="U45" s="32" t="s">
        <v>20</v>
      </c>
      <c r="V45" s="21"/>
      <c r="W45" s="7" t="s">
        <v>42</v>
      </c>
      <c r="Y45" s="42"/>
      <c r="Z45" s="42"/>
    </row>
    <row r="46" spans="1:27" s="7" customFormat="1" hidden="1" x14ac:dyDescent="0.25">
      <c r="S46" s="42"/>
      <c r="T46" s="43"/>
      <c r="U46" s="32" t="s">
        <v>19</v>
      </c>
      <c r="V46" s="21">
        <v>588</v>
      </c>
      <c r="W46" s="7">
        <v>1565</v>
      </c>
      <c r="X46" s="7">
        <f>145.44*10.764</f>
        <v>1565.5161599999999</v>
      </c>
      <c r="Y46" s="42"/>
      <c r="Z46" s="42"/>
    </row>
    <row r="47" spans="1:27" s="7" customFormat="1" hidden="1" x14ac:dyDescent="0.25">
      <c r="S47" s="42"/>
      <c r="T47" s="44"/>
      <c r="U47" s="32" t="s">
        <v>27</v>
      </c>
      <c r="V47" s="21">
        <v>7190</v>
      </c>
      <c r="W47" s="7">
        <v>150</v>
      </c>
      <c r="X47" s="7">
        <f>13.95*10.764</f>
        <v>150.15779999999998</v>
      </c>
      <c r="Y47" s="42"/>
      <c r="Z47" s="42"/>
    </row>
    <row r="48" spans="1:27" s="7" customFormat="1" hidden="1" x14ac:dyDescent="0.25">
      <c r="S48" s="42"/>
      <c r="T48" s="43"/>
      <c r="U48" s="32"/>
      <c r="V48" s="21">
        <f>V47*V46</f>
        <v>4227720</v>
      </c>
      <c r="Y48" s="42"/>
      <c r="Z48" s="42"/>
    </row>
    <row r="49" spans="6:27" s="7" customFormat="1" hidden="1" x14ac:dyDescent="0.25">
      <c r="S49" s="42"/>
      <c r="T49" s="43"/>
      <c r="U49" s="42"/>
      <c r="Y49" s="42"/>
      <c r="Z49" s="42"/>
    </row>
    <row r="50" spans="6:27" s="51" customFormat="1" x14ac:dyDescent="0.25">
      <c r="J50" s="52"/>
      <c r="K50" s="52"/>
      <c r="L50" s="52"/>
      <c r="M50" s="52"/>
      <c r="N50" s="52" t="s">
        <v>52</v>
      </c>
      <c r="O50" s="52">
        <v>8463</v>
      </c>
      <c r="P50" s="52"/>
      <c r="Q50" s="52">
        <f>144.38*10.764</f>
        <v>1554.1063199999999</v>
      </c>
      <c r="R50" s="52">
        <f t="shared" ref="R50:R51" si="79">Q50/1.2</f>
        <v>1295.0886</v>
      </c>
      <c r="S50" s="62">
        <v>18390625</v>
      </c>
      <c r="T50" s="54">
        <v>12</v>
      </c>
      <c r="U50" s="62">
        <v>29365500</v>
      </c>
      <c r="V50" s="63"/>
      <c r="W50" s="52"/>
      <c r="X50" s="52"/>
      <c r="Y50" s="53">
        <f t="shared" ref="Y50" si="80">ROUND(S50/Q50,0)</f>
        <v>11834</v>
      </c>
      <c r="Z50" s="53">
        <f t="shared" ref="Z50" si="81">ROUND(U50/Q50,0)</f>
        <v>18895</v>
      </c>
      <c r="AA50" s="53">
        <f t="shared" ref="AA50" si="82">Y50*10.764</f>
        <v>127381.17599999999</v>
      </c>
    </row>
    <row r="51" spans="6:27" s="55" customFormat="1" x14ac:dyDescent="0.25">
      <c r="J51" s="56"/>
      <c r="K51" s="56"/>
      <c r="L51" s="56"/>
      <c r="M51" s="56"/>
      <c r="N51" s="57" t="s">
        <v>56</v>
      </c>
      <c r="O51" s="57">
        <v>409</v>
      </c>
      <c r="P51" s="57"/>
      <c r="Q51" s="57">
        <f>117.02*10.764</f>
        <v>1259.6032799999998</v>
      </c>
      <c r="R51" s="57">
        <f t="shared" si="79"/>
        <v>1049.6694</v>
      </c>
      <c r="S51" s="58">
        <v>28925000</v>
      </c>
      <c r="T51" s="59">
        <v>13</v>
      </c>
      <c r="U51" s="58">
        <v>22286500</v>
      </c>
      <c r="V51" s="60"/>
      <c r="W51" s="57"/>
      <c r="X51" s="57"/>
      <c r="Y51" s="61">
        <f t="shared" ref="Y51" si="83">ROUND(S51/Q51,0)</f>
        <v>22964</v>
      </c>
      <c r="Z51" s="61">
        <f t="shared" ref="Z51" si="84">ROUND(U51/Q51,0)</f>
        <v>17693</v>
      </c>
      <c r="AA51" s="61">
        <f t="shared" ref="AA51" si="85">Y51*10.764</f>
        <v>247184.49599999998</v>
      </c>
    </row>
    <row r="52" spans="6:27" s="55" customFormat="1" x14ac:dyDescent="0.25">
      <c r="J52" s="56"/>
      <c r="K52" s="56"/>
      <c r="L52" s="56"/>
      <c r="M52" s="56"/>
      <c r="N52" s="57" t="s">
        <v>57</v>
      </c>
      <c r="O52" s="57">
        <v>840</v>
      </c>
      <c r="P52" s="57"/>
      <c r="Q52" s="57">
        <f>156.85*10.764</f>
        <v>1688.3333999999998</v>
      </c>
      <c r="R52" s="57">
        <f t="shared" ref="R52" si="86">Q52/1.2</f>
        <v>1406.9444999999998</v>
      </c>
      <c r="S52" s="58">
        <v>30423000</v>
      </c>
      <c r="T52" s="59">
        <v>8</v>
      </c>
      <c r="U52" s="58">
        <v>27509000</v>
      </c>
      <c r="V52" s="60"/>
      <c r="W52" s="57"/>
      <c r="X52" s="57"/>
      <c r="Y52" s="61">
        <f t="shared" ref="Y52" si="87">ROUND(S52/Q52,0)</f>
        <v>18020</v>
      </c>
      <c r="Z52" s="61">
        <f t="shared" ref="Z52" si="88">ROUND(U52/Q52,0)</f>
        <v>16294</v>
      </c>
      <c r="AA52" s="61">
        <f t="shared" ref="AA52" si="89">Y52*10.764</f>
        <v>193967.28</v>
      </c>
    </row>
    <row r="53" spans="6:27" s="14" customFormat="1" x14ac:dyDescent="0.25">
      <c r="R53" s="19"/>
      <c r="S53" s="27"/>
      <c r="T53" s="30"/>
      <c r="U53" s="26"/>
      <c r="V53" s="16"/>
      <c r="Y53" s="20"/>
      <c r="Z53" s="20"/>
      <c r="AA53" s="20"/>
    </row>
    <row r="54" spans="6:27" s="14" customFormat="1" x14ac:dyDescent="0.25">
      <c r="R54" s="19"/>
      <c r="S54" s="27"/>
      <c r="T54" s="30"/>
      <c r="U54" s="26"/>
      <c r="V54" s="16"/>
      <c r="Y54" s="20"/>
      <c r="Z54" s="20"/>
      <c r="AA54" s="20"/>
    </row>
    <row r="55" spans="6:27" s="14" customFormat="1" x14ac:dyDescent="0.25">
      <c r="R55" s="19"/>
      <c r="S55" s="27"/>
      <c r="T55" s="30"/>
      <c r="U55" s="26"/>
      <c r="V55" s="16"/>
      <c r="Y55" s="20"/>
      <c r="Z55" s="20"/>
      <c r="AA55" s="20"/>
    </row>
    <row r="56" spans="6:27" s="14" customFormat="1" x14ac:dyDescent="0.25">
      <c r="R56" s="19"/>
      <c r="S56" s="27"/>
      <c r="T56" s="30"/>
      <c r="U56" s="26"/>
      <c r="V56" s="16"/>
      <c r="Y56" s="20"/>
      <c r="Z56" s="20"/>
      <c r="AA56" s="20"/>
    </row>
    <row r="57" spans="6:27" s="14" customFormat="1" x14ac:dyDescent="0.25">
      <c r="R57" s="19"/>
      <c r="S57" s="27"/>
      <c r="T57" s="30"/>
      <c r="U57" s="26"/>
      <c r="V57" s="16"/>
      <c r="Y57" s="20"/>
      <c r="Z57" s="20"/>
      <c r="AA57" s="20"/>
    </row>
    <row r="58" spans="6:27" s="45" customFormat="1" x14ac:dyDescent="0.25">
      <c r="F58" s="46"/>
      <c r="S58" s="47"/>
      <c r="T58" s="48"/>
      <c r="U58" s="47"/>
      <c r="Y58" s="47"/>
      <c r="Z58" s="47"/>
    </row>
    <row r="59" spans="6:27" s="45" customFormat="1" x14ac:dyDescent="0.25">
      <c r="F59" s="46"/>
      <c r="S59" s="47"/>
      <c r="T59" s="48"/>
      <c r="U59" s="49"/>
      <c r="V59" s="50"/>
      <c r="W59" s="50" t="s">
        <v>44</v>
      </c>
      <c r="X59" s="50"/>
      <c r="Y59" s="49"/>
      <c r="Z59" s="49"/>
    </row>
    <row r="60" spans="6:27" x14ac:dyDescent="0.25">
      <c r="U60" s="28"/>
      <c r="V60" s="3"/>
      <c r="W60" s="3" t="s">
        <v>45</v>
      </c>
      <c r="X60" s="28">
        <v>1563</v>
      </c>
      <c r="Y60" s="28">
        <f>145.44*10.764</f>
        <v>1565.5161599999999</v>
      </c>
      <c r="Z60" s="28"/>
    </row>
    <row r="61" spans="6:27" x14ac:dyDescent="0.25">
      <c r="U61" s="28"/>
      <c r="V61" s="3"/>
      <c r="W61" s="3" t="s">
        <v>46</v>
      </c>
      <c r="X61" s="28">
        <v>12534</v>
      </c>
      <c r="Y61" s="28"/>
      <c r="Z61" s="28"/>
    </row>
    <row r="62" spans="6:27" x14ac:dyDescent="0.25">
      <c r="U62" s="28"/>
      <c r="V62" s="3"/>
      <c r="W62" s="3" t="s">
        <v>53</v>
      </c>
      <c r="X62" s="28">
        <f>X61*X60</f>
        <v>19590642</v>
      </c>
      <c r="Y62" s="28"/>
      <c r="Z62" s="28"/>
    </row>
    <row r="63" spans="6:27" x14ac:dyDescent="0.25">
      <c r="U63" s="28"/>
      <c r="V63" s="3"/>
      <c r="W63" s="3" t="s">
        <v>54</v>
      </c>
      <c r="X63" s="28">
        <v>800000</v>
      </c>
      <c r="Y63" s="28"/>
      <c r="Z63" s="28"/>
    </row>
    <row r="64" spans="6:27" x14ac:dyDescent="0.25">
      <c r="U64" s="28"/>
      <c r="V64" s="3"/>
      <c r="W64" s="3" t="s">
        <v>55</v>
      </c>
      <c r="X64" s="28">
        <f>X63+X62</f>
        <v>20390642</v>
      </c>
      <c r="Y64" s="28"/>
      <c r="Z64" s="28"/>
    </row>
    <row r="65" spans="21:26" x14ac:dyDescent="0.25">
      <c r="U65" s="28"/>
      <c r="V65" s="3"/>
      <c r="W65" s="3"/>
      <c r="X65" s="3"/>
      <c r="Y65" s="28"/>
      <c r="Z65" s="28"/>
    </row>
    <row r="66" spans="21:26" x14ac:dyDescent="0.25">
      <c r="U66" s="28"/>
      <c r="V66" s="3"/>
      <c r="W66" s="3"/>
      <c r="X66" s="3"/>
      <c r="Y66" s="28"/>
      <c r="Z66" s="28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B7" zoomScaleNormal="100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3"/>
    </row>
  </sheetData>
  <pageMargins left="0.7" right="0.7" top="0.75" bottom="0.75" header="0.3" footer="0.3"/>
  <pageSetup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topLeftCell="A4" zoomScaleNormal="100" workbookViewId="0">
      <selection activeCell="B4" sqref="B4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>
      <selection activeCell="B3" sqref="B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3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topLeftCell="A7" zoomScaleNormal="100" workbookViewId="0">
      <selection activeCell="M32" sqref="M3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P23" sqref="P2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E9A581-4BE4-49A0-864A-0DA79797D049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C510CC-81CD-4E98-88FF-1DA2A2B68C24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B3" sqref="B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06B98C-D409-40F2-93E8-65A7C15532B2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AC6478-71B5-4B09-81EC-9B7C0BC240DB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6B2B26-1BE4-45A7-A7B5-8F436F39A33A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6481B5-F7D2-4A7D-91A4-744B6CF183B2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3D069F-7B40-4D1D-9E6A-47D7597B7E3F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442C36-1947-43B7-9587-889C95779775}">
  <dimension ref="A1"/>
  <sheetViews>
    <sheetView workbookViewId="0"/>
  </sheetViews>
  <sheetFormatPr defaultRowHeight="15" x14ac:dyDescent="0.25"/>
  <sheetData>
    <row r="1" spans="1:1" x14ac:dyDescent="0.25">
      <c r="A1" s="3"/>
    </row>
  </sheetData>
  <pageMargins left="0.7" right="0.7" top="0.75" bottom="0.75" header="0.3" footer="0.3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70F5EB-1D8B-43B1-972F-9C0464B0057A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78C8CD-F01E-48BA-BDCC-36B9F164CCC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3"/>
    </row>
  </sheetData>
  <pageMargins left="0.7" right="0.7" top="0.75" bottom="0.75" header="0.3" footer="0.3"/>
  <pageSetup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8BAD8D-FE3A-4EA9-8A85-620C65924B74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9321CE-5A0E-49C9-9447-FA919FE005C8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2E0928-93CA-423C-B1F6-CFE634252C03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10A976-8622-43EB-8B78-30B7B7BDDD39}">
  <dimension ref="A1"/>
  <sheetViews>
    <sheetView workbookViewId="0"/>
  </sheetViews>
  <sheetFormatPr defaultRowHeight="15" x14ac:dyDescent="0.25"/>
  <sheetData>
    <row r="1" spans="1:1" x14ac:dyDescent="0.25">
      <c r="A1">
        <v>2014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9263AC-2529-41C5-A87D-8D2FC765521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D448DE-E6D2-4160-A700-637BFA3CF25D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79687D-5D56-4E55-A7E4-47A5BEDFB793}">
  <dimension ref="A1"/>
  <sheetViews>
    <sheetView workbookViewId="0">
      <selection activeCell="D10" sqref="D10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88EF25-EC1F-4390-9D6E-91805D16F7E3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B97CE6-3DE3-41DB-91F7-EDE73D2E2E65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32</vt:i4>
      </vt:variant>
    </vt:vector>
  </HeadingPairs>
  <TitlesOfParts>
    <vt:vector size="32" baseType="lpstr">
      <vt:lpstr>20-20</vt:lpstr>
      <vt:lpstr>Sheet27</vt:lpstr>
      <vt:lpstr>Sheet1</vt:lpstr>
      <vt:lpstr>Sheet13</vt:lpstr>
      <vt:lpstr>Sheet14</vt:lpstr>
      <vt:lpstr>Sheet15</vt:lpstr>
      <vt:lpstr>Sheet18</vt:lpstr>
      <vt:lpstr>Sheet17</vt:lpstr>
      <vt:lpstr>Sheet26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Sheet24</vt:lpstr>
      <vt:lpstr>Sheet10</vt:lpstr>
      <vt:lpstr>Sheet11</vt:lpstr>
      <vt:lpstr>Sheet12</vt:lpstr>
      <vt:lpstr>Sheet16</vt:lpstr>
      <vt:lpstr>Sheet19</vt:lpstr>
      <vt:lpstr>Sheet20</vt:lpstr>
      <vt:lpstr>Sheet21</vt:lpstr>
      <vt:lpstr>Sheet22</vt:lpstr>
      <vt:lpstr>Sheet32</vt:lpstr>
      <vt:lpstr>Sheet23</vt:lpstr>
      <vt:lpstr>Sheet28</vt:lpstr>
      <vt:lpstr>Sheet29</vt:lpstr>
      <vt:lpstr>Sheet30</vt:lpstr>
      <vt:lpstr>Sheet31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2024-09-03T10:50:06Z</dcterms:modified>
</cp:coreProperties>
</file>