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SME Loan Factory (MMNR) Jogeshwari\SURAJPALSINGH AJITSINGH CHOUHAN\"/>
    </mc:Choice>
  </mc:AlternateContent>
  <xr:revisionPtr revIDLastSave="0" documentId="13_ncr:1_{C9802859-450C-460E-97DE-9B257FBE27B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G28" i="4"/>
  <c r="C5" i="25" l="1"/>
  <c r="C4" i="25"/>
  <c r="C3" i="25"/>
  <c r="Q2" i="4"/>
  <c r="B2" i="4" s="1"/>
  <c r="C2" i="4" s="1"/>
  <c r="B3" i="4"/>
  <c r="C3" i="4" s="1"/>
  <c r="D3" i="4" s="1"/>
  <c r="P4" i="4"/>
  <c r="B4" i="4" s="1"/>
  <c r="C4" i="4" s="1"/>
  <c r="D4" i="4" s="1"/>
  <c r="P5" i="4"/>
  <c r="P6" i="4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8" i="4"/>
  <c r="G30" i="4"/>
  <c r="G32" i="4" s="1"/>
  <c r="C20" i="25"/>
  <c r="C16" i="25"/>
  <c r="C17" i="25" s="1"/>
  <c r="G11" i="4" l="1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0" i="4"/>
  <c r="G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<sst xmlns="http://schemas.openxmlformats.org/spreadsheetml/2006/main" count="131" uniqueCount="89">
  <si>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</si>
  <si>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</si>
  <si>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</si>
  <si>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</si>
  <si>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</si>
  <si>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</si>
  <si>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</si>
  <si>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</si>
  <si>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</si>
  <si>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</si>
  <si>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</si>
  <si>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</si>
  <si>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</si>
  <si>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</si>
  <si>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</si>
  <si>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</si>
  <si>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</si>
  <si>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</si>
  <si>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</si>
  <si>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</si>
  <si>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</si>
  <si>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</si>
  <si>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</si>
  <si>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</si>
  <si>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</si>
  <si>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</si>
  <si>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</si>
  <si>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</si>
  <si>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</si>
  <si>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</si>
  <si>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</si>
  <si>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</si>
  <si>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</si>
  <si>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</si>
  <si>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</si>
  <si>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</si>
  <si>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</si>
  <si>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</si>
  <si>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</si>
  <si>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</si>
  <si>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</si>
  <si>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</si>
  <si>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</si>
  <si>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</si>
  <si>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</si>
  <si>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</si>
  <si>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</si>
  <si>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</si>
  <si>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</si>
  <si>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</si>
  <si>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</si>
  <si>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</si>
  <si>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</si>
  <si>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</si>
  <si>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</si>
  <si>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</si>
  <si>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</si>
  <si>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</si>
  <si>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</si>
  <si>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</si>
  <si>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</si>
  <si>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</si>
  <si>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</si>
  <si>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</si>
  <si>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</si>
  <si>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</si>
  <si>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</si>
  <si>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</si>
  <si>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</si>
  <si>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</si>
  <si>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</si>
  <si>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</si>
  <si>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</si>
  <si>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</si>
  <si>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</si>
  <si>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</si>
  <si>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</si>
  <si>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</si>
  <si>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</si>
  <si>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</si>
  <si>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</si>
  <si>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</si>
  <si>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</si>
  <si>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</si>
  <si>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</si>
  <si>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IGR-14.06.24</t>
  </si>
  <si>
    <t>IGR-06.05.24</t>
  </si>
  <si>
    <t>IGR-11.05.23</t>
  </si>
  <si>
    <t>Separate legal opinion in this regards as advisble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</si>
</sst>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5D791-3E5D-4705-A50A-7F6DBE45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EBFE66-97ED-4B03-841F-7137017D1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4ACD5-7D96-44B2-A1C9-C6AC38E65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5D4A4-C0CE-43D6-A4A5-DBDD10F0D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ED29C-B20F-4E7B-8134-8D31ECDA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244031.51599999997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273431.51599999995</v>
      </c>
      <c r="D9" s="58" t="s">
        <v>62</v>
      </c>
      <c r="E9" s="59">
        <f>C9/10.764</f>
        <v>25402.407655146781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24</v>
      </c>
      <c r="D13" s="65">
        <f>D12-C13</f>
        <v>76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E26" sqref="E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30300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24</v>
      </c>
      <c r="D7" s="24">
        <v>2024</v>
      </c>
    </row>
    <row r="8" spans="1:5" x14ac:dyDescent="0.25">
      <c r="A8" s="15" t="s">
        <v>18</v>
      </c>
      <c r="B8" s="23"/>
      <c r="C8" s="24">
        <f>C9-C7</f>
        <v>36</v>
      </c>
      <c r="D8" s="24">
        <v>2000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36</v>
      </c>
      <c r="D10" s="24"/>
    </row>
    <row r="11" spans="1:5" x14ac:dyDescent="0.25">
      <c r="A11" s="15"/>
      <c r="B11" s="25"/>
      <c r="C11" s="26">
        <f>C10%</f>
        <v>0.36</v>
      </c>
      <c r="D11" s="26"/>
    </row>
    <row r="12" spans="1:5" x14ac:dyDescent="0.25">
      <c r="A12" s="15" t="s">
        <v>21</v>
      </c>
      <c r="B12" s="18"/>
      <c r="C12" s="19">
        <f>C6*C11</f>
        <v>972</v>
      </c>
      <c r="D12" s="22"/>
    </row>
    <row r="13" spans="1:5" x14ac:dyDescent="0.25">
      <c r="A13" s="15" t="s">
        <v>22</v>
      </c>
      <c r="B13" s="18"/>
      <c r="C13" s="19">
        <f>C6-C12</f>
        <v>1728</v>
      </c>
      <c r="D13" s="22"/>
    </row>
    <row r="14" spans="1:5" x14ac:dyDescent="0.25">
      <c r="A14" s="15" t="s">
        <v>15</v>
      </c>
      <c r="B14" s="18"/>
      <c r="C14" s="19">
        <f>C5</f>
        <v>30300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32028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225</v>
      </c>
      <c r="D18" s="24"/>
    </row>
    <row r="19" spans="1:5" x14ac:dyDescent="0.25">
      <c r="A19" s="15" t="s">
        <v>74</v>
      </c>
      <c r="B19" s="6"/>
      <c r="C19" s="30">
        <f>C18*C16</f>
        <v>7206300</v>
      </c>
      <c r="D19" s="72"/>
      <c r="E19" s="65"/>
    </row>
    <row r="20" spans="1:5" x14ac:dyDescent="0.25">
      <c r="A20" s="15" t="s">
        <v>24</v>
      </c>
      <c r="C20" s="31">
        <f>C19*90%</f>
        <v>6485670</v>
      </c>
      <c r="D20" s="30"/>
      <c r="E20" s="65"/>
    </row>
    <row r="21" spans="1:5" x14ac:dyDescent="0.25">
      <c r="A21" s="15" t="s">
        <v>25</v>
      </c>
      <c r="C21" s="31">
        <f>C19*80%</f>
        <v>5765040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607500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15013.125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"/>
  <sheetViews>
    <sheetView tabSelected="1" workbookViewId="0">
      <selection activeCell="W10" sqref="W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225</v>
      </c>
      <c r="C2" s="4">
        <f t="shared" ref="C2:C16" si="1">B2*1.2</f>
        <v>270</v>
      </c>
      <c r="D2" s="4">
        <f t="shared" ref="D2:D16" si="2">C2*1.2</f>
        <v>324</v>
      </c>
      <c r="E2" s="5">
        <f t="shared" ref="E2:E16" si="3">R2</f>
        <v>4600000</v>
      </c>
      <c r="F2" s="4">
        <f t="shared" ref="F2:F15" si="4">ROUND((E2/B2),0)</f>
        <v>20444</v>
      </c>
      <c r="G2" s="4">
        <f t="shared" ref="G2:G15" si="5">ROUND((E2/C2),0)</f>
        <v>17037</v>
      </c>
      <c r="H2" s="4">
        <f t="shared" ref="H2:H15" si="6">ROUND((E2/D2),0)</f>
        <v>14198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270</v>
      </c>
      <c r="Q2">
        <f t="shared" ref="Q2:Q10" si="9">P2/1.2</f>
        <v>225</v>
      </c>
      <c r="R2" s="2">
        <v>4600000</v>
      </c>
      <c r="S2" s="2" t="s">
        <v>85</v>
      </c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4900000</v>
      </c>
      <c r="F3" s="4">
        <f t="shared" si="4"/>
        <v>21778</v>
      </c>
      <c r="G3" s="4">
        <f t="shared" si="5"/>
        <v>18148</v>
      </c>
      <c r="H3" s="4">
        <f t="shared" si="6"/>
        <v>15123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225</v>
      </c>
      <c r="R3" s="2">
        <v>4900000</v>
      </c>
      <c r="S3" s="2" t="s">
        <v>87</v>
      </c>
    </row>
    <row r="4" spans="1:19" x14ac:dyDescent="0.25">
      <c r="A4" s="4">
        <v>3</v>
      </c>
      <c r="B4" s="4">
        <f t="shared" si="0"/>
        <v>225</v>
      </c>
      <c r="C4" s="4">
        <f t="shared" si="1"/>
        <v>270</v>
      </c>
      <c r="D4" s="4">
        <f t="shared" si="2"/>
        <v>324</v>
      </c>
      <c r="E4" s="5">
        <f t="shared" si="3"/>
        <v>7150000</v>
      </c>
      <c r="F4" s="73">
        <f t="shared" si="4"/>
        <v>31778</v>
      </c>
      <c r="G4" s="73">
        <f t="shared" si="5"/>
        <v>26481</v>
      </c>
      <c r="H4" s="73">
        <f t="shared" si="6"/>
        <v>22068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225</v>
      </c>
      <c r="R4" s="74">
        <v>7150000</v>
      </c>
      <c r="S4" s="74" t="s">
        <v>86</v>
      </c>
    </row>
    <row r="5" spans="1:19" x14ac:dyDescent="0.25">
      <c r="A5" s="4">
        <v>4</v>
      </c>
      <c r="B5" s="4">
        <f t="shared" si="0"/>
        <v>250</v>
      </c>
      <c r="C5" s="4">
        <f t="shared" si="1"/>
        <v>300</v>
      </c>
      <c r="D5" s="4">
        <f t="shared" si="2"/>
        <v>360</v>
      </c>
      <c r="E5" s="5">
        <f t="shared" si="3"/>
        <v>8500000</v>
      </c>
      <c r="F5" s="73">
        <f t="shared" si="4"/>
        <v>34000</v>
      </c>
      <c r="G5" s="73">
        <f t="shared" si="5"/>
        <v>28333</v>
      </c>
      <c r="H5" s="73">
        <f t="shared" si="6"/>
        <v>23611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250</v>
      </c>
      <c r="R5" s="74">
        <v>8500000</v>
      </c>
      <c r="S5" s="2"/>
    </row>
    <row r="6" spans="1:19" x14ac:dyDescent="0.25">
      <c r="A6" s="4">
        <v>5</v>
      </c>
      <c r="B6" s="4">
        <f t="shared" si="0"/>
        <v>240</v>
      </c>
      <c r="C6" s="4">
        <f t="shared" si="1"/>
        <v>288</v>
      </c>
      <c r="D6" s="4">
        <f t="shared" si="2"/>
        <v>345.59999999999997</v>
      </c>
      <c r="E6" s="5">
        <f t="shared" si="3"/>
        <v>7800000</v>
      </c>
      <c r="F6" s="73">
        <f t="shared" si="4"/>
        <v>32500</v>
      </c>
      <c r="G6" s="73">
        <f t="shared" si="5"/>
        <v>27083</v>
      </c>
      <c r="H6" s="73">
        <f t="shared" si="6"/>
        <v>22569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240</v>
      </c>
      <c r="R6" s="74">
        <v>7800000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88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71</v>
      </c>
      <c r="G26" s="52">
        <v>261</v>
      </c>
    </row>
    <row r="27" spans="1:19" s="10" customFormat="1" x14ac:dyDescent="0.25">
      <c r="C27" s="67" t="s">
        <v>75</v>
      </c>
      <c r="D27" s="67"/>
      <c r="F27" s="52" t="s">
        <v>84</v>
      </c>
      <c r="G27" s="52">
        <v>225</v>
      </c>
    </row>
    <row r="28" spans="1:19" s="10" customFormat="1" x14ac:dyDescent="0.25">
      <c r="C28" s="67" t="s">
        <v>1</v>
      </c>
      <c r="D28" s="67"/>
      <c r="F28" s="52" t="s">
        <v>72</v>
      </c>
      <c r="G28" s="52">
        <f>G27*1.2</f>
        <v>270</v>
      </c>
      <c r="H28" s="10">
        <f>G28/G27</f>
        <v>1.2</v>
      </c>
    </row>
    <row r="29" spans="1:19" s="10" customFormat="1" x14ac:dyDescent="0.25">
      <c r="F29" s="52" t="s">
        <v>73</v>
      </c>
      <c r="G29" s="52"/>
    </row>
    <row r="30" spans="1:19" s="10" customFormat="1" x14ac:dyDescent="0.25">
      <c r="C30" s="70"/>
      <c r="D30" s="70"/>
      <c r="F30" s="70" t="s">
        <v>74</v>
      </c>
      <c r="G30" s="70">
        <f>G28*G29</f>
        <v>0</v>
      </c>
      <c r="H30" s="10" t="e">
        <f>G30/D28</f>
        <v>#DIV/0!</v>
      </c>
    </row>
    <row r="31" spans="1:19" s="10" customFormat="1" x14ac:dyDescent="0.25">
      <c r="C31" s="70"/>
      <c r="D31" s="70"/>
      <c r="F31" s="70" t="s">
        <v>24</v>
      </c>
      <c r="G31" s="70">
        <f>G30*90%</f>
        <v>0</v>
      </c>
    </row>
    <row r="32" spans="1:19" s="10" customFormat="1" x14ac:dyDescent="0.25">
      <c r="C32" s="70"/>
      <c r="D32" s="70"/>
      <c r="F32" s="70" t="s">
        <v>25</v>
      </c>
      <c r="G32" s="70">
        <f>G30*80%</f>
        <v>0</v>
      </c>
    </row>
    <row r="33" spans="3:4" s="10" customFormat="1" x14ac:dyDescent="0.25">
      <c r="C33" s="70"/>
      <c r="D33" s="70"/>
    </row>
    <row r="34" spans="3:4" s="10" customFormat="1" x14ac:dyDescent="0.25">
      <c r="C34" s="70"/>
      <c r="D34" s="70"/>
    </row>
    <row r="35" spans="3:4" s="10" customFormat="1" x14ac:dyDescent="0.25"/>
    <row r="36" spans="3:4" s="10" customFormat="1" x14ac:dyDescent="0.25"/>
    <row r="37" spans="3:4" s="10" customFormat="1" x14ac:dyDescent="0.25"/>
    <row r="38" spans="3:4" s="10" customFormat="1" x14ac:dyDescent="0.25"/>
    <row r="39" spans="3:4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2024-09-16T12:16:01Z</dcterms:modified>
</cp:coreProperties>
</file>