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/>
  <mc:AlternateContent xmlns:mc="http://schemas.openxmlformats.org/markup-compatibility/2006">
    <mc:Choice Requires="x15">
      <x15ac:absPath xmlns:x15ac="http://schemas.microsoft.com/office/spreadsheetml/2010/11/ac" url="D:\RASHMI\August 2024\JAYMIN JAGDISH TANNA  - PNB\"/>
    </mc:Choice>
  </mc:AlternateContent>
  <xr:revisionPtr revIDLastSave="0" documentId="13_ncr:1_{D53B9562-F7E5-4583-B03F-C56647553A70}" xr6:coauthVersionLast="45" xr6:coauthVersionMax="45" xr10:uidLastSave="{00000000-0000-0000-0000-000000000000}"/>
  <bookViews>
    <workbookView xWindow="-120" yWindow="-120" windowWidth="29040" windowHeight="15720" xr2:uid="{00000000-000D-0000-FFFF-FFFF00000000}"/>
  </bookViews>
  <sheets>
    <sheet name="20-20" sheetId="4" r:id="rId1"/>
    <sheet name="Sheet14" sheetId="26" r:id="rId2"/>
    <sheet name="Sheet1" sheetId="13" r:id="rId3"/>
    <sheet name="Sheet2" sheetId="14" r:id="rId4"/>
    <sheet name="Sheet3" sheetId="15" r:id="rId5"/>
    <sheet name="Sheet4" sheetId="16" r:id="rId6"/>
    <sheet name="Sheet5" sheetId="17" r:id="rId7"/>
    <sheet name="Sheet6" sheetId="18" r:id="rId8"/>
    <sheet name="Sheet7" sheetId="19" r:id="rId9"/>
    <sheet name="Sheet8" sheetId="20" r:id="rId10"/>
    <sheet name="Sheet9" sheetId="21" r:id="rId11"/>
    <sheet name="Sheet10" sheetId="22" r:id="rId12"/>
    <sheet name="Sheet11" sheetId="23" r:id="rId13"/>
    <sheet name="Sheet12" sheetId="24" r:id="rId14"/>
    <sheet name="Sheet15" sheetId="27" r:id="rId15"/>
    <sheet name="Sheet13" sheetId="25" r:id="rId16"/>
  </sheets>
  <calcPr calcId="191029"/>
</workbook>
</file>

<file path=xl/calcChain.xml><?xml version="1.0" encoding="utf-8"?>
<calcChain xmlns="http://schemas.openxmlformats.org/spreadsheetml/2006/main">
  <c r="R16" i="24" l="1"/>
  <c r="S19" i="23"/>
  <c r="T18" i="21"/>
  <c r="S17" i="20"/>
  <c r="G36" i="4"/>
  <c r="G35" i="4"/>
  <c r="G33" i="4"/>
  <c r="W31" i="4" l="1"/>
  <c r="P9" i="4" l="1"/>
  <c r="B9" i="4" s="1"/>
  <c r="C9" i="4" s="1"/>
  <c r="D9" i="4" s="1"/>
  <c r="J9" i="4"/>
  <c r="I9" i="4"/>
  <c r="E9" i="4"/>
  <c r="A9" i="4"/>
  <c r="P8" i="4"/>
  <c r="B8" i="4" s="1"/>
  <c r="C8" i="4" s="1"/>
  <c r="D8" i="4" s="1"/>
  <c r="J8" i="4"/>
  <c r="I8" i="4"/>
  <c r="E8" i="4"/>
  <c r="A8" i="4"/>
  <c r="P24" i="4"/>
  <c r="Q24" i="4" s="1"/>
  <c r="B24" i="4" s="1"/>
  <c r="C24" i="4" s="1"/>
  <c r="D24" i="4" s="1"/>
  <c r="J24" i="4"/>
  <c r="I24" i="4"/>
  <c r="E24" i="4"/>
  <c r="H24" i="4" s="1"/>
  <c r="A24" i="4"/>
  <c r="P23" i="4"/>
  <c r="B23" i="4" s="1"/>
  <c r="C23" i="4" s="1"/>
  <c r="D23" i="4" s="1"/>
  <c r="J23" i="4"/>
  <c r="I23" i="4"/>
  <c r="E23" i="4"/>
  <c r="A23" i="4"/>
  <c r="P22" i="4"/>
  <c r="B22" i="4" s="1"/>
  <c r="C22" i="4" s="1"/>
  <c r="D22" i="4" s="1"/>
  <c r="J22" i="4"/>
  <c r="I22" i="4"/>
  <c r="E22" i="4"/>
  <c r="A22" i="4"/>
  <c r="P7" i="4"/>
  <c r="B7" i="4" s="1"/>
  <c r="C7" i="4" s="1"/>
  <c r="J7" i="4"/>
  <c r="I7" i="4"/>
  <c r="E7" i="4"/>
  <c r="A7" i="4"/>
  <c r="P6" i="4"/>
  <c r="B6" i="4" s="1"/>
  <c r="C6" i="4" s="1"/>
  <c r="D6" i="4" s="1"/>
  <c r="J6" i="4"/>
  <c r="I6" i="4"/>
  <c r="E6" i="4"/>
  <c r="A6" i="4"/>
  <c r="P5" i="4"/>
  <c r="B5" i="4" s="1"/>
  <c r="C5" i="4" s="1"/>
  <c r="D5" i="4" s="1"/>
  <c r="J5" i="4"/>
  <c r="I5" i="4"/>
  <c r="E5" i="4"/>
  <c r="A5" i="4"/>
  <c r="P4" i="4"/>
  <c r="B4" i="4" s="1"/>
  <c r="C4" i="4" s="1"/>
  <c r="D4" i="4" s="1"/>
  <c r="J4" i="4"/>
  <c r="I4" i="4"/>
  <c r="E4" i="4"/>
  <c r="A4" i="4"/>
  <c r="H9" i="4" l="1"/>
  <c r="H8" i="4"/>
  <c r="F8" i="4"/>
  <c r="F9" i="4"/>
  <c r="G8" i="4"/>
  <c r="G9" i="4"/>
  <c r="H6" i="4"/>
  <c r="H22" i="4"/>
  <c r="H23" i="4"/>
  <c r="G6" i="4"/>
  <c r="F22" i="4"/>
  <c r="F23" i="4"/>
  <c r="F24" i="4"/>
  <c r="G22" i="4"/>
  <c r="G23" i="4"/>
  <c r="G24" i="4"/>
  <c r="H5" i="4"/>
  <c r="F7" i="4"/>
  <c r="H4" i="4"/>
  <c r="D7" i="4"/>
  <c r="H7" i="4" s="1"/>
  <c r="G7" i="4"/>
  <c r="F4" i="4"/>
  <c r="F5" i="4"/>
  <c r="F6" i="4"/>
  <c r="G4" i="4"/>
  <c r="G5" i="4"/>
  <c r="P13" i="4"/>
  <c r="Q13" i="4" s="1"/>
  <c r="B13" i="4" s="1"/>
  <c r="C13" i="4" s="1"/>
  <c r="D13" i="4" s="1"/>
  <c r="J13" i="4"/>
  <c r="I13" i="4"/>
  <c r="E13" i="4"/>
  <c r="A13" i="4"/>
  <c r="P28" i="4"/>
  <c r="Q28" i="4" s="1"/>
  <c r="B28" i="4" s="1"/>
  <c r="C28" i="4" s="1"/>
  <c r="D28" i="4" s="1"/>
  <c r="J28" i="4"/>
  <c r="I28" i="4"/>
  <c r="E28" i="4"/>
  <c r="A28" i="4"/>
  <c r="P27" i="4"/>
  <c r="Q27" i="4" s="1"/>
  <c r="B27" i="4" s="1"/>
  <c r="C27" i="4" s="1"/>
  <c r="D27" i="4" s="1"/>
  <c r="J27" i="4"/>
  <c r="I27" i="4"/>
  <c r="E27" i="4"/>
  <c r="A27" i="4"/>
  <c r="P26" i="4"/>
  <c r="Q26" i="4" s="1"/>
  <c r="B26" i="4" s="1"/>
  <c r="C26" i="4" s="1"/>
  <c r="D26" i="4" s="1"/>
  <c r="J26" i="4"/>
  <c r="I26" i="4"/>
  <c r="E26" i="4"/>
  <c r="A26" i="4"/>
  <c r="P25" i="4"/>
  <c r="Q25" i="4" s="1"/>
  <c r="B25" i="4" s="1"/>
  <c r="C25" i="4" s="1"/>
  <c r="D25" i="4" s="1"/>
  <c r="J25" i="4"/>
  <c r="I25" i="4"/>
  <c r="E25" i="4"/>
  <c r="A25" i="4"/>
  <c r="P21" i="4"/>
  <c r="B21" i="4" s="1"/>
  <c r="C21" i="4" s="1"/>
  <c r="D21" i="4" s="1"/>
  <c r="J21" i="4"/>
  <c r="I21" i="4"/>
  <c r="E21" i="4"/>
  <c r="A21" i="4"/>
  <c r="P20" i="4"/>
  <c r="B20" i="4" s="1"/>
  <c r="C20" i="4" s="1"/>
  <c r="J20" i="4"/>
  <c r="I20" i="4"/>
  <c r="E20" i="4"/>
  <c r="A20" i="4"/>
  <c r="P19" i="4"/>
  <c r="B19" i="4" s="1"/>
  <c r="C19" i="4" s="1"/>
  <c r="D19" i="4" s="1"/>
  <c r="J19" i="4"/>
  <c r="I19" i="4"/>
  <c r="E19" i="4"/>
  <c r="A19" i="4"/>
  <c r="P18" i="4"/>
  <c r="B18" i="4" s="1"/>
  <c r="C18" i="4" s="1"/>
  <c r="D18" i="4" s="1"/>
  <c r="J18" i="4"/>
  <c r="I18" i="4"/>
  <c r="E18" i="4"/>
  <c r="A18" i="4"/>
  <c r="P17" i="4"/>
  <c r="B17" i="4" s="1"/>
  <c r="C17" i="4" s="1"/>
  <c r="D17" i="4" s="1"/>
  <c r="J17" i="4"/>
  <c r="I17" i="4"/>
  <c r="E17" i="4"/>
  <c r="A17" i="4"/>
  <c r="P16" i="4"/>
  <c r="B16" i="4" s="1"/>
  <c r="C16" i="4" s="1"/>
  <c r="D16" i="4" s="1"/>
  <c r="J16" i="4"/>
  <c r="I16" i="4"/>
  <c r="E16" i="4"/>
  <c r="A16" i="4"/>
  <c r="P14" i="4"/>
  <c r="Q14" i="4" s="1"/>
  <c r="B14" i="4" s="1"/>
  <c r="C14" i="4" s="1"/>
  <c r="J14" i="4"/>
  <c r="I14" i="4"/>
  <c r="E14" i="4"/>
  <c r="A14" i="4"/>
  <c r="P12" i="4"/>
  <c r="Q12" i="4" s="1"/>
  <c r="B12" i="4" s="1"/>
  <c r="C12" i="4" s="1"/>
  <c r="J12" i="4"/>
  <c r="I12" i="4"/>
  <c r="E12" i="4"/>
  <c r="A12" i="4"/>
  <c r="P11" i="4"/>
  <c r="Q11" i="4" s="1"/>
  <c r="B11" i="4" s="1"/>
  <c r="C11" i="4" s="1"/>
  <c r="J11" i="4"/>
  <c r="I11" i="4"/>
  <c r="E11" i="4"/>
  <c r="A11" i="4"/>
  <c r="P10" i="4"/>
  <c r="Q10" i="4" s="1"/>
  <c r="B10" i="4" s="1"/>
  <c r="C10" i="4" s="1"/>
  <c r="J10" i="4"/>
  <c r="I10" i="4"/>
  <c r="E10" i="4"/>
  <c r="A10" i="4"/>
  <c r="P3" i="4"/>
  <c r="B3" i="4" s="1"/>
  <c r="C3" i="4" s="1"/>
  <c r="J3" i="4"/>
  <c r="I3" i="4"/>
  <c r="E3" i="4"/>
  <c r="A3" i="4"/>
  <c r="F10" i="4" l="1"/>
  <c r="H27" i="4"/>
  <c r="H18" i="4"/>
  <c r="F14" i="4"/>
  <c r="H19" i="4"/>
  <c r="H26" i="4"/>
  <c r="H13" i="4"/>
  <c r="F13" i="4"/>
  <c r="G13" i="4"/>
  <c r="H16" i="4"/>
  <c r="H17" i="4"/>
  <c r="H21" i="4"/>
  <c r="H28" i="4"/>
  <c r="H25" i="4"/>
  <c r="D20" i="4"/>
  <c r="H20" i="4" s="1"/>
  <c r="G20" i="4"/>
  <c r="F16" i="4"/>
  <c r="F17" i="4"/>
  <c r="F18" i="4"/>
  <c r="F19" i="4"/>
  <c r="F20" i="4"/>
  <c r="F21" i="4"/>
  <c r="F25" i="4"/>
  <c r="F26" i="4"/>
  <c r="F27" i="4"/>
  <c r="F28" i="4"/>
  <c r="G17" i="4"/>
  <c r="G19" i="4"/>
  <c r="G21" i="4"/>
  <c r="G25" i="4"/>
  <c r="G26" i="4"/>
  <c r="G27" i="4"/>
  <c r="G28" i="4"/>
  <c r="G16" i="4"/>
  <c r="G18" i="4"/>
  <c r="D11" i="4"/>
  <c r="H11" i="4" s="1"/>
  <c r="G11" i="4"/>
  <c r="F11" i="4"/>
  <c r="D12" i="4"/>
  <c r="H12" i="4" s="1"/>
  <c r="G12" i="4"/>
  <c r="D3" i="4"/>
  <c r="H3" i="4" s="1"/>
  <c r="G3" i="4"/>
  <c r="F12" i="4"/>
  <c r="F3" i="4"/>
  <c r="D10" i="4"/>
  <c r="H10" i="4" s="1"/>
  <c r="G10" i="4"/>
  <c r="D14" i="4"/>
  <c r="H14" i="4" s="1"/>
  <c r="G14" i="4"/>
  <c r="R39" i="4"/>
  <c r="Q39" i="4"/>
  <c r="W49" i="4"/>
  <c r="W33" i="4"/>
  <c r="W36" i="4" s="1"/>
  <c r="W32" i="4"/>
  <c r="W40" i="4"/>
  <c r="S39" i="4" l="1"/>
  <c r="S40" i="4" s="1"/>
  <c r="S42" i="4" s="1"/>
  <c r="W34" i="4"/>
  <c r="W38" i="4"/>
  <c r="W39" i="4" s="1"/>
  <c r="W42" i="4" s="1"/>
  <c r="W45" i="4" s="1"/>
  <c r="W46" i="4" s="1"/>
  <c r="Y46" i="4" s="1"/>
  <c r="S41" i="4" l="1"/>
  <c r="W51" i="4" l="1"/>
  <c r="W47" i="4"/>
</calcChain>
</file>

<file path=xl/sharedStrings.xml><?xml version="1.0" encoding="utf-8"?>
<sst xmlns="http://schemas.openxmlformats.org/spreadsheetml/2006/main" count="49" uniqueCount="43">
  <si>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</si>
  <si>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</si>
  <si>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</si>
  <si>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</si>
  <si>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</si>
  <si>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</si>
  <si>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</si>
  <si>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</si>
  <si>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</si>
  <si>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</si>
  <si>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</si>
  <si>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</si>
  <si>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</si>
  <si>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</si>
  <si>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</si>
  <si>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</si>
  <si>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</si>
  <si>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</si>
  <si>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</si>
  <si>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</si>
  <si>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(100-10)X15/60</t>
  </si>
  <si>
    <t>Depreciation Amt</t>
  </si>
  <si>
    <t>Depreciated Bldg. Rate</t>
  </si>
  <si>
    <t xml:space="preserve">Total Composite </t>
  </si>
  <si>
    <t>MV</t>
  </si>
  <si>
    <t>RV</t>
  </si>
  <si>
    <t>DV</t>
  </si>
  <si>
    <t>IV</t>
  </si>
  <si>
    <t>RR Value</t>
  </si>
  <si>
    <t>Rental Value</t>
  </si>
  <si>
    <t>Remark</t>
  </si>
  <si>
    <t>F. no.</t>
  </si>
  <si>
    <t>BUA</t>
  </si>
  <si>
    <t>Rate</t>
  </si>
  <si>
    <t>FMV</t>
  </si>
  <si>
    <t>DSV</t>
  </si>
  <si>
    <t>Index II</t>
  </si>
  <si>
    <t>Price Indicators</t>
  </si>
  <si>
    <t>CA</t>
  </si>
  <si>
    <t>rate on CA</t>
  </si>
  <si>
    <t>Punjab National Bank ( Mira Road East Branch ) - JAYMIN JAGDISH TANNA VATSAL JAGDISH TANNA JAGDISH BHAGWANDAS TANNA</t>
  </si>
  <si>
    <t>Agree CA</t>
  </si>
  <si>
    <t>As per Rera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</si>
</sst>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13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b/>
      <sz val="13"/>
      <color rgb="FF7030A0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u/>
      <sz val="12"/>
      <color theme="1"/>
      <name val="Calibri"/>
      <family val="2"/>
      <scheme val="minor"/>
    </font>
    <font>
      <sz val="12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</fills>
  <borders count="5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2">
    <xf numFmtId="0" fontId="0" fillId="0" borderId="0"/>
    <xf numFmtId="43" fontId="5" fillId="0" borderId="0" applyFont="0" applyFill="0" applyBorder="0" applyAlignment="0" applyProtection="0"/>
  </cellStyleXfs>
  <cellXfs count="48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1" fillId="2" borderId="0" xfId="0" applyFont="1" applyFill="1" applyAlignment="1">
      <alignment wrapText="1"/>
    </xf>
    <xf numFmtId="0" fontId="1" fillId="2" borderId="0" xfId="0" applyFont="1" applyFill="1"/>
    <xf numFmtId="0" fontId="4" fillId="0" borderId="0" xfId="0" applyFont="1"/>
    <xf numFmtId="0" fontId="3" fillId="0" borderId="0" xfId="0" applyFont="1"/>
    <xf numFmtId="0" fontId="0" fillId="0" borderId="0" xfId="0" applyAlignment="1">
      <alignment horizontal="center"/>
    </xf>
    <xf numFmtId="0" fontId="6" fillId="0" borderId="0" xfId="0" applyFont="1"/>
    <xf numFmtId="0" fontId="2" fillId="0" borderId="0" xfId="0" applyFont="1" applyAlignment="1">
      <alignment horizontal="center"/>
    </xf>
    <xf numFmtId="43" fontId="0" fillId="0" borderId="0" xfId="0" applyNumberFormat="1"/>
    <xf numFmtId="43" fontId="2" fillId="0" borderId="0" xfId="0" applyNumberFormat="1" applyFont="1"/>
    <xf numFmtId="0" fontId="8" fillId="0" borderId="1" xfId="0" applyFont="1" applyBorder="1"/>
    <xf numFmtId="43" fontId="8" fillId="0" borderId="0" xfId="1" applyFont="1" applyBorder="1"/>
    <xf numFmtId="43" fontId="9" fillId="0" borderId="0" xfId="1" applyFont="1" applyBorder="1"/>
    <xf numFmtId="43" fontId="9" fillId="3" borderId="0" xfId="1" applyFont="1" applyFill="1" applyBorder="1"/>
    <xf numFmtId="0" fontId="8" fillId="0" borderId="1" xfId="0" applyFont="1" applyBorder="1" applyAlignment="1">
      <alignment wrapText="1"/>
    </xf>
    <xf numFmtId="43" fontId="9" fillId="0" borderId="0" xfId="1" applyFont="1" applyFill="1" applyBorder="1"/>
    <xf numFmtId="0" fontId="8" fillId="0" borderId="0" xfId="0" applyFont="1"/>
    <xf numFmtId="0" fontId="9" fillId="0" borderId="0" xfId="0" applyFont="1"/>
    <xf numFmtId="0" fontId="9" fillId="3" borderId="0" xfId="0" applyFont="1" applyFill="1"/>
    <xf numFmtId="9" fontId="8" fillId="0" borderId="0" xfId="0" applyNumberFormat="1" applyFont="1"/>
    <xf numFmtId="10" fontId="9" fillId="0" borderId="0" xfId="0" applyNumberFormat="1" applyFont="1"/>
    <xf numFmtId="0" fontId="8" fillId="3" borderId="1" xfId="0" applyFont="1" applyFill="1" applyBorder="1"/>
    <xf numFmtId="43" fontId="8" fillId="3" borderId="0" xfId="1" applyFont="1" applyFill="1" applyBorder="1"/>
    <xf numFmtId="0" fontId="8" fillId="3" borderId="0" xfId="0" applyFont="1" applyFill="1"/>
    <xf numFmtId="0" fontId="10" fillId="0" borderId="0" xfId="0" applyFont="1"/>
    <xf numFmtId="43" fontId="9" fillId="0" borderId="0" xfId="0" applyNumberFormat="1" applyFont="1"/>
    <xf numFmtId="0" fontId="11" fillId="0" borderId="1" xfId="0" applyFont="1" applyBorder="1"/>
    <xf numFmtId="43" fontId="12" fillId="0" borderId="0" xfId="0" applyNumberFormat="1" applyFont="1"/>
    <xf numFmtId="43" fontId="9" fillId="3" borderId="0" xfId="0" applyNumberFormat="1" applyFont="1" applyFill="1"/>
    <xf numFmtId="0" fontId="12" fillId="0" borderId="0" xfId="0" applyFont="1"/>
    <xf numFmtId="0" fontId="8" fillId="0" borderId="2" xfId="0" applyFont="1" applyBorder="1"/>
    <xf numFmtId="0" fontId="8" fillId="0" borderId="3" xfId="0" applyFont="1" applyBorder="1"/>
    <xf numFmtId="43" fontId="12" fillId="0" borderId="3" xfId="0" applyNumberFormat="1" applyFont="1" applyBorder="1"/>
    <xf numFmtId="0" fontId="12" fillId="0" borderId="1" xfId="0" applyFont="1" applyBorder="1"/>
    <xf numFmtId="0" fontId="7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1" fillId="3" borderId="0" xfId="0" applyFont="1" applyFill="1"/>
    <xf numFmtId="4" fontId="1" fillId="3" borderId="0" xfId="0" applyNumberFormat="1" applyFont="1" applyFill="1"/>
    <xf numFmtId="0" fontId="0" fillId="3" borderId="0" xfId="0" applyFill="1"/>
    <xf numFmtId="4" fontId="0" fillId="3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153612</xdr:colOff>
      <xdr:row>35</xdr:row>
      <xdr:rowOff>143826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877740C-791B-4FA5-990B-8A5F9534EE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688012" cy="6811326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258402</xdr:colOff>
      <xdr:row>33</xdr:row>
      <xdr:rowOff>134219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99B8354-FF91-4FE6-ADFA-EAAC6B793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92802" cy="6230219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16</xdr:col>
      <xdr:colOff>86928</xdr:colOff>
      <xdr:row>34</xdr:row>
      <xdr:rowOff>38983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B96BB0F-B8A5-440D-89FE-CB5807F34A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190500"/>
          <a:ext cx="8621328" cy="6325483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16</xdr:col>
      <xdr:colOff>220297</xdr:colOff>
      <xdr:row>35</xdr:row>
      <xdr:rowOff>29456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5760CA1-FD4E-46C6-96C5-2A65BE8FA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8754697" cy="6315956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220297</xdr:colOff>
      <xdr:row>34</xdr:row>
      <xdr:rowOff>115193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DD5E75-4A49-44B4-9F2A-568250B096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754697" cy="6401693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362936</xdr:colOff>
      <xdr:row>47</xdr:row>
      <xdr:rowOff>1250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E007E99-D427-4A6A-8016-D7A6D7A417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7068536" cy="895475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182191</xdr:colOff>
      <xdr:row>35</xdr:row>
      <xdr:rowOff>86668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E2E4943-2D19-4BFC-BC92-3A01C6D93F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716591" cy="675416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420094</xdr:colOff>
      <xdr:row>49</xdr:row>
      <xdr:rowOff>77450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F9F3BAE-4D9D-4890-B1B9-A8C5268C5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125694" cy="895475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12</xdr:col>
      <xdr:colOff>391515</xdr:colOff>
      <xdr:row>52</xdr:row>
      <xdr:rowOff>115539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BA8D8FD-1A35-4083-8AC4-67EF584E8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7097115" cy="8878539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11</xdr:col>
      <xdr:colOff>343884</xdr:colOff>
      <xdr:row>48</xdr:row>
      <xdr:rowOff>96513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7227C7F-E936-4294-BBC8-8FE80A0AB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049484" cy="905001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515358</xdr:colOff>
      <xdr:row>49</xdr:row>
      <xdr:rowOff>115546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70431281-5B78-4323-9CFD-19D571A744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220958" cy="89261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11</xdr:col>
      <xdr:colOff>439147</xdr:colOff>
      <xdr:row>53</xdr:row>
      <xdr:rowOff>77434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8744AA-0880-4DE4-82FF-44B195E96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7144747" cy="884043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17</xdr:col>
      <xdr:colOff>315305</xdr:colOff>
      <xdr:row>46</xdr:row>
      <xdr:rowOff>144118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EFC9C4B-048B-4D2A-A909-FB913F2387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7020905" cy="890711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12</xdr:col>
      <xdr:colOff>372463</xdr:colOff>
      <xdr:row>48</xdr:row>
      <xdr:rowOff>48881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7F311F-5655-4562-902B-449079FCE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078063" cy="900238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220297</xdr:colOff>
      <xdr:row>34</xdr:row>
      <xdr:rowOff>143772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7714197-AC46-4289-B672-8BDDFA86A8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8754697" cy="643027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Y51"/>
  <sheetViews>
    <sheetView tabSelected="1" zoomScaleNormal="100" workbookViewId="0">
      <selection activeCell="T8" sqref="T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11.7109375" style="7" customWidth="1"/>
    <col min="7" max="7" width="12.2851562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2.140625" customWidth="1"/>
    <col min="21" max="21" width="23.85546875" customWidth="1"/>
    <col min="23" max="23" width="19" customWidth="1"/>
    <col min="24" max="24" width="13.5703125" customWidth="1"/>
    <col min="25" max="25" width="16.28515625" customWidth="1"/>
    <col min="26" max="26" width="12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8" t="s">
        <v>8</v>
      </c>
      <c r="G1" s="8" t="s">
        <v>11</v>
      </c>
      <c r="H1" s="8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s="1" customFormat="1" ht="36" customHeight="1" x14ac:dyDescent="0.25">
      <c r="A2" s="41" t="s">
        <v>36</v>
      </c>
      <c r="B2" s="41"/>
      <c r="C2" s="41"/>
      <c r="D2" s="41"/>
      <c r="E2" s="41"/>
      <c r="F2" s="41"/>
      <c r="G2" s="41"/>
      <c r="H2" s="41"/>
      <c r="I2" s="41"/>
      <c r="J2" s="41"/>
      <c r="K2" s="41"/>
      <c r="L2" s="41"/>
      <c r="M2" s="41"/>
      <c r="N2" s="41"/>
      <c r="O2" s="41"/>
      <c r="P2" s="41"/>
      <c r="Q2" s="41"/>
      <c r="R2" s="41"/>
      <c r="S2"/>
      <c r="T2"/>
    </row>
    <row r="3" spans="1:20" x14ac:dyDescent="0.25">
      <c r="A3" s="4">
        <f t="shared" ref="A3:A14" si="0">N3</f>
        <v>0</v>
      </c>
      <c r="B3" s="4">
        <f t="shared" ref="B3:B14" si="1">Q3</f>
        <v>444</v>
      </c>
      <c r="C3" s="4">
        <f>B3*1.2</f>
        <v>532.79999999999995</v>
      </c>
      <c r="D3" s="4">
        <f t="shared" ref="D3:D14" si="2">C3*1.2</f>
        <v>639.3599999999999</v>
      </c>
      <c r="E3" s="5">
        <f t="shared" ref="E3:E14" si="3">R3</f>
        <v>13098000</v>
      </c>
      <c r="F3" s="9">
        <f t="shared" ref="F3:F14" si="4">ROUND((E3/B3),0)</f>
        <v>29500</v>
      </c>
      <c r="G3" s="9">
        <f t="shared" ref="G3:G14" si="5">ROUND((E3/C3),0)</f>
        <v>24583</v>
      </c>
      <c r="H3" s="9">
        <f t="shared" ref="H3:H14" si="6">ROUND((E3/D3),0)</f>
        <v>20486</v>
      </c>
      <c r="I3" s="4" t="e">
        <f>#REF!</f>
        <v>#REF!</v>
      </c>
      <c r="J3" s="4">
        <f t="shared" ref="J3:J14" si="7">S3</f>
        <v>0</v>
      </c>
      <c r="O3">
        <v>0</v>
      </c>
      <c r="P3">
        <f t="shared" ref="P3:Q14" si="8">O3/1.2</f>
        <v>0</v>
      </c>
      <c r="Q3">
        <v>444</v>
      </c>
      <c r="R3" s="2">
        <v>13098000</v>
      </c>
    </row>
    <row r="4" spans="1:20" x14ac:dyDescent="0.25">
      <c r="A4" s="4">
        <f t="shared" ref="A4:A9" si="9">N4</f>
        <v>0</v>
      </c>
      <c r="B4" s="4">
        <f t="shared" ref="B4:B9" si="10">Q4</f>
        <v>667</v>
      </c>
      <c r="C4" s="4">
        <f t="shared" ref="C4:C9" si="11">B4*1.2</f>
        <v>800.4</v>
      </c>
      <c r="D4" s="4">
        <f t="shared" ref="D4:D9" si="12">C4*1.2</f>
        <v>960.4799999999999</v>
      </c>
      <c r="E4" s="5">
        <f t="shared" ref="E4:E9" si="13">R4</f>
        <v>14340500</v>
      </c>
      <c r="F4" s="9">
        <f t="shared" ref="F4:F9" si="14">ROUND((E4/B4),0)</f>
        <v>21500</v>
      </c>
      <c r="G4" s="9">
        <f t="shared" ref="G4:G9" si="15">ROUND((E4/C4),0)</f>
        <v>17917</v>
      </c>
      <c r="H4" s="9">
        <f t="shared" ref="H4:H9" si="16">ROUND((E4/D4),0)</f>
        <v>14931</v>
      </c>
      <c r="I4" s="4" t="e">
        <f>#REF!</f>
        <v>#REF!</v>
      </c>
      <c r="J4" s="4">
        <f t="shared" ref="J4:J9" si="17">S4</f>
        <v>0</v>
      </c>
      <c r="O4">
        <v>0</v>
      </c>
      <c r="P4">
        <f t="shared" ref="P4:P9" si="18">O4/1.2</f>
        <v>0</v>
      </c>
      <c r="Q4">
        <v>667</v>
      </c>
      <c r="R4" s="2">
        <v>14340500</v>
      </c>
    </row>
    <row r="5" spans="1:20" x14ac:dyDescent="0.25">
      <c r="A5" s="4">
        <f t="shared" si="9"/>
        <v>0</v>
      </c>
      <c r="B5" s="4">
        <f t="shared" si="10"/>
        <v>618</v>
      </c>
      <c r="C5" s="4">
        <f t="shared" si="11"/>
        <v>741.6</v>
      </c>
      <c r="D5" s="4">
        <f t="shared" si="12"/>
        <v>889.92</v>
      </c>
      <c r="E5" s="5">
        <f t="shared" si="13"/>
        <v>16260000</v>
      </c>
      <c r="F5" s="9">
        <f t="shared" si="14"/>
        <v>26311</v>
      </c>
      <c r="G5" s="9">
        <f t="shared" si="15"/>
        <v>21926</v>
      </c>
      <c r="H5" s="9">
        <f t="shared" si="16"/>
        <v>18271</v>
      </c>
      <c r="I5" s="4" t="e">
        <f>#REF!</f>
        <v>#REF!</v>
      </c>
      <c r="J5" s="4">
        <f t="shared" si="17"/>
        <v>0</v>
      </c>
      <c r="O5">
        <v>0</v>
      </c>
      <c r="P5">
        <f t="shared" si="18"/>
        <v>0</v>
      </c>
      <c r="Q5">
        <v>618</v>
      </c>
      <c r="R5" s="2">
        <v>16260000</v>
      </c>
    </row>
    <row r="6" spans="1:20" x14ac:dyDescent="0.25">
      <c r="A6" s="4">
        <f t="shared" si="9"/>
        <v>0</v>
      </c>
      <c r="B6" s="4">
        <f t="shared" si="10"/>
        <v>463</v>
      </c>
      <c r="C6" s="4">
        <f t="shared" si="11"/>
        <v>555.6</v>
      </c>
      <c r="D6" s="4">
        <f t="shared" si="12"/>
        <v>666.72</v>
      </c>
      <c r="E6" s="5">
        <f t="shared" si="13"/>
        <v>10186000</v>
      </c>
      <c r="F6" s="9">
        <f t="shared" si="14"/>
        <v>22000</v>
      </c>
      <c r="G6" s="9">
        <f t="shared" si="15"/>
        <v>18333</v>
      </c>
      <c r="H6" s="9">
        <f t="shared" si="16"/>
        <v>15278</v>
      </c>
      <c r="I6" s="4" t="e">
        <f>#REF!</f>
        <v>#REF!</v>
      </c>
      <c r="J6" s="4">
        <f t="shared" si="17"/>
        <v>0</v>
      </c>
      <c r="O6">
        <v>0</v>
      </c>
      <c r="P6">
        <f t="shared" si="18"/>
        <v>0</v>
      </c>
      <c r="Q6">
        <v>463</v>
      </c>
      <c r="R6" s="2">
        <v>10186000</v>
      </c>
    </row>
    <row r="7" spans="1:20" x14ac:dyDescent="0.25">
      <c r="A7" s="4">
        <f t="shared" si="9"/>
        <v>0</v>
      </c>
      <c r="B7" s="4">
        <f t="shared" si="10"/>
        <v>683</v>
      </c>
      <c r="C7" s="4">
        <f t="shared" si="11"/>
        <v>819.6</v>
      </c>
      <c r="D7" s="4">
        <f t="shared" si="12"/>
        <v>983.52</v>
      </c>
      <c r="E7" s="5">
        <f t="shared" si="13"/>
        <v>15163500</v>
      </c>
      <c r="F7" s="9">
        <f t="shared" si="14"/>
        <v>22201</v>
      </c>
      <c r="G7" s="9">
        <f t="shared" si="15"/>
        <v>18501</v>
      </c>
      <c r="H7" s="9">
        <f t="shared" si="16"/>
        <v>15418</v>
      </c>
      <c r="I7" s="4" t="e">
        <f>#REF!</f>
        <v>#REF!</v>
      </c>
      <c r="J7" s="4">
        <f t="shared" si="17"/>
        <v>0</v>
      </c>
      <c r="O7">
        <v>0</v>
      </c>
      <c r="P7">
        <f t="shared" si="18"/>
        <v>0</v>
      </c>
      <c r="Q7">
        <v>683</v>
      </c>
      <c r="R7" s="2">
        <v>15163500</v>
      </c>
    </row>
    <row r="8" spans="1:20" s="46" customFormat="1" x14ac:dyDescent="0.25">
      <c r="A8" s="44">
        <f t="shared" si="9"/>
        <v>0</v>
      </c>
      <c r="B8" s="44">
        <f t="shared" si="10"/>
        <v>618</v>
      </c>
      <c r="C8" s="44">
        <f t="shared" si="11"/>
        <v>741.6</v>
      </c>
      <c r="D8" s="44">
        <f t="shared" si="12"/>
        <v>889.92</v>
      </c>
      <c r="E8" s="45">
        <f t="shared" si="13"/>
        <v>16375770</v>
      </c>
      <c r="F8" s="44">
        <f t="shared" si="14"/>
        <v>26498</v>
      </c>
      <c r="G8" s="44">
        <f t="shared" si="15"/>
        <v>22082</v>
      </c>
      <c r="H8" s="44">
        <f t="shared" si="16"/>
        <v>18401</v>
      </c>
      <c r="I8" s="44" t="e">
        <f>#REF!</f>
        <v>#REF!</v>
      </c>
      <c r="J8" s="44">
        <f t="shared" si="17"/>
        <v>0</v>
      </c>
      <c r="O8" s="46">
        <v>0</v>
      </c>
      <c r="P8" s="46">
        <f t="shared" si="18"/>
        <v>0</v>
      </c>
      <c r="Q8" s="46">
        <v>618</v>
      </c>
      <c r="R8" s="47">
        <v>16375770</v>
      </c>
    </row>
    <row r="9" spans="1:20" s="46" customFormat="1" x14ac:dyDescent="0.25">
      <c r="A9" s="44">
        <f t="shared" si="9"/>
        <v>0</v>
      </c>
      <c r="B9" s="44">
        <f t="shared" si="10"/>
        <v>618</v>
      </c>
      <c r="C9" s="44">
        <f t="shared" si="11"/>
        <v>741.6</v>
      </c>
      <c r="D9" s="44">
        <f t="shared" si="12"/>
        <v>889.92</v>
      </c>
      <c r="E9" s="45">
        <f t="shared" si="13"/>
        <v>16375770</v>
      </c>
      <c r="F9" s="44">
        <f t="shared" si="14"/>
        <v>26498</v>
      </c>
      <c r="G9" s="44">
        <f t="shared" si="15"/>
        <v>22082</v>
      </c>
      <c r="H9" s="44">
        <f t="shared" si="16"/>
        <v>18401</v>
      </c>
      <c r="I9" s="44" t="e">
        <f>#REF!</f>
        <v>#REF!</v>
      </c>
      <c r="J9" s="44">
        <f t="shared" si="17"/>
        <v>0</v>
      </c>
      <c r="O9" s="46">
        <v>0</v>
      </c>
      <c r="P9" s="46">
        <f t="shared" si="18"/>
        <v>0</v>
      </c>
      <c r="Q9" s="46">
        <v>618</v>
      </c>
      <c r="R9" s="47">
        <v>16375770</v>
      </c>
    </row>
    <row r="10" spans="1:20" x14ac:dyDescent="0.25">
      <c r="A10" s="4">
        <f t="shared" si="0"/>
        <v>0</v>
      </c>
      <c r="B10" s="4">
        <f t="shared" si="1"/>
        <v>0</v>
      </c>
      <c r="C10" s="4">
        <f t="shared" ref="C10:C14" si="19">B10*1.2</f>
        <v>0</v>
      </c>
      <c r="D10" s="4">
        <f t="shared" si="2"/>
        <v>0</v>
      </c>
      <c r="E10" s="5">
        <f t="shared" si="3"/>
        <v>0</v>
      </c>
      <c r="F10" s="9" t="e">
        <f t="shared" si="4"/>
        <v>#DIV/0!</v>
      </c>
      <c r="G10" s="9" t="e">
        <f t="shared" si="5"/>
        <v>#DIV/0!</v>
      </c>
      <c r="H10" s="9" t="e">
        <f t="shared" si="6"/>
        <v>#DIV/0!</v>
      </c>
      <c r="I10" s="4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8"/>
        <v>0</v>
      </c>
      <c r="R10" s="2">
        <v>0</v>
      </c>
    </row>
    <row r="11" spans="1:20" x14ac:dyDescent="0.25">
      <c r="A11" s="4">
        <f t="shared" si="0"/>
        <v>0</v>
      </c>
      <c r="B11" s="4">
        <f t="shared" si="1"/>
        <v>0</v>
      </c>
      <c r="C11" s="4">
        <f t="shared" si="19"/>
        <v>0</v>
      </c>
      <c r="D11" s="4">
        <f t="shared" si="2"/>
        <v>0</v>
      </c>
      <c r="E11" s="5">
        <f t="shared" si="3"/>
        <v>0</v>
      </c>
      <c r="F11" s="9" t="e">
        <f t="shared" si="4"/>
        <v>#DIV/0!</v>
      </c>
      <c r="G11" s="9" t="e">
        <f t="shared" si="5"/>
        <v>#DIV/0!</v>
      </c>
      <c r="H11" s="9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8"/>
        <v>0</v>
      </c>
      <c r="R11" s="2">
        <v>0</v>
      </c>
    </row>
    <row r="12" spans="1:20" x14ac:dyDescent="0.25">
      <c r="A12" s="4">
        <f t="shared" si="0"/>
        <v>0</v>
      </c>
      <c r="B12" s="4">
        <f t="shared" si="1"/>
        <v>0</v>
      </c>
      <c r="C12" s="4">
        <f t="shared" si="19"/>
        <v>0</v>
      </c>
      <c r="D12" s="4">
        <f t="shared" si="2"/>
        <v>0</v>
      </c>
      <c r="E12" s="5">
        <f t="shared" si="3"/>
        <v>0</v>
      </c>
      <c r="F12" s="9" t="e">
        <f t="shared" si="4"/>
        <v>#DIV/0!</v>
      </c>
      <c r="G12" s="9" t="e">
        <f t="shared" si="5"/>
        <v>#DIV/0!</v>
      </c>
      <c r="H12" s="9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8"/>
        <v>0</v>
      </c>
      <c r="R12" s="2">
        <v>0</v>
      </c>
    </row>
    <row r="13" spans="1:20" x14ac:dyDescent="0.25">
      <c r="A13" s="4">
        <f t="shared" ref="A13" si="20">N13</f>
        <v>0</v>
      </c>
      <c r="B13" s="4">
        <f t="shared" ref="B13" si="21">Q13</f>
        <v>0</v>
      </c>
      <c r="C13" s="4">
        <f t="shared" ref="C13" si="22">B13*1.2</f>
        <v>0</v>
      </c>
      <c r="D13" s="4">
        <f t="shared" ref="D13" si="23">C13*1.2</f>
        <v>0</v>
      </c>
      <c r="E13" s="5">
        <f t="shared" ref="E13" si="24">R13</f>
        <v>0</v>
      </c>
      <c r="F13" s="9" t="e">
        <f t="shared" ref="F13" si="25">ROUND((E13/B13),0)</f>
        <v>#DIV/0!</v>
      </c>
      <c r="G13" s="9" t="e">
        <f t="shared" ref="G13" si="26">ROUND((E13/C13),0)</f>
        <v>#DIV/0!</v>
      </c>
      <c r="H13" s="9" t="e">
        <f t="shared" ref="H13" si="27">ROUND((E13/D13),0)</f>
        <v>#DIV/0!</v>
      </c>
      <c r="I13" s="4" t="e">
        <f>#REF!</f>
        <v>#REF!</v>
      </c>
      <c r="J13" s="4">
        <f t="shared" ref="J13" si="28">S13</f>
        <v>0</v>
      </c>
      <c r="O13">
        <v>0</v>
      </c>
      <c r="P13">
        <f t="shared" ref="P13" si="29">O13/1.2</f>
        <v>0</v>
      </c>
      <c r="Q13">
        <f t="shared" ref="Q13" si="30">P13/1.2</f>
        <v>0</v>
      </c>
      <c r="R13" s="2">
        <v>0</v>
      </c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19"/>
        <v>0</v>
      </c>
      <c r="D14" s="4">
        <f t="shared" si="2"/>
        <v>0</v>
      </c>
      <c r="E14" s="5">
        <f t="shared" si="3"/>
        <v>0</v>
      </c>
      <c r="F14" s="9" t="e">
        <f t="shared" si="4"/>
        <v>#DIV/0!</v>
      </c>
      <c r="G14" s="9" t="e">
        <f t="shared" si="5"/>
        <v>#DIV/0!</v>
      </c>
      <c r="H14" s="9" t="e">
        <f t="shared" si="6"/>
        <v>#DIV/0!</v>
      </c>
      <c r="I14" s="4" t="e">
        <f>#REF!</f>
        <v>#REF!</v>
      </c>
      <c r="J14" s="4">
        <f t="shared" si="7"/>
        <v>0</v>
      </c>
      <c r="O14">
        <v>0</v>
      </c>
      <c r="P14">
        <f t="shared" si="8"/>
        <v>0</v>
      </c>
      <c r="Q14">
        <f t="shared" si="8"/>
        <v>0</v>
      </c>
      <c r="R14" s="2">
        <v>0</v>
      </c>
    </row>
    <row r="15" spans="1:20" ht="36.75" customHeight="1" x14ac:dyDescent="0.25">
      <c r="A15" s="41" t="s">
        <v>37</v>
      </c>
      <c r="B15" s="41"/>
      <c r="C15" s="41"/>
      <c r="D15" s="41"/>
      <c r="E15" s="41"/>
      <c r="F15" s="41"/>
      <c r="G15" s="41"/>
      <c r="H15" s="41"/>
      <c r="I15" s="41"/>
      <c r="J15" s="41"/>
      <c r="K15" s="41"/>
      <c r="L15" s="41"/>
      <c r="M15" s="41"/>
      <c r="N15" s="41"/>
      <c r="O15" s="41"/>
      <c r="P15" s="41"/>
      <c r="Q15" s="41"/>
      <c r="R15" s="41"/>
    </row>
    <row r="16" spans="1:20" x14ac:dyDescent="0.25">
      <c r="A16" s="4">
        <f t="shared" ref="A16:A28" si="31">N16</f>
        <v>0</v>
      </c>
      <c r="B16" s="4">
        <f t="shared" ref="B16:B28" si="32">Q16</f>
        <v>1256</v>
      </c>
      <c r="C16" s="4">
        <f>B16*1.2</f>
        <v>1507.2</v>
      </c>
      <c r="D16" s="4">
        <f t="shared" ref="D16:D28" si="33">C16*1.2</f>
        <v>1808.64</v>
      </c>
      <c r="E16" s="5">
        <f t="shared" ref="E16:E28" si="34">R16</f>
        <v>33900000</v>
      </c>
      <c r="F16" s="9">
        <f t="shared" ref="F16:F28" si="35">ROUND((E16/B16),0)</f>
        <v>26990</v>
      </c>
      <c r="G16" s="9">
        <f t="shared" ref="G16:G28" si="36">ROUND((E16/C16),0)</f>
        <v>22492</v>
      </c>
      <c r="H16" s="9">
        <f t="shared" ref="H16:H28" si="37">ROUND((E16/D16),0)</f>
        <v>18743</v>
      </c>
      <c r="I16" s="4" t="e">
        <f>#REF!</f>
        <v>#REF!</v>
      </c>
      <c r="J16" s="4">
        <f t="shared" ref="J16:J28" si="38">S16</f>
        <v>0</v>
      </c>
      <c r="O16">
        <v>0</v>
      </c>
      <c r="P16">
        <f t="shared" ref="P16:Q28" si="39">O16/1.2</f>
        <v>0</v>
      </c>
      <c r="Q16">
        <v>1256</v>
      </c>
      <c r="R16" s="2">
        <v>33900000</v>
      </c>
    </row>
    <row r="17" spans="1:24" x14ac:dyDescent="0.25">
      <c r="A17" s="4">
        <f t="shared" si="31"/>
        <v>0</v>
      </c>
      <c r="B17" s="4">
        <f t="shared" si="32"/>
        <v>700</v>
      </c>
      <c r="C17" s="4">
        <f t="shared" ref="C17:C28" si="40">B17*1.2</f>
        <v>840</v>
      </c>
      <c r="D17" s="4">
        <f t="shared" si="33"/>
        <v>1008</v>
      </c>
      <c r="E17" s="5">
        <f t="shared" si="34"/>
        <v>16900000</v>
      </c>
      <c r="F17" s="9">
        <f t="shared" si="35"/>
        <v>24143</v>
      </c>
      <c r="G17" s="9">
        <f t="shared" si="36"/>
        <v>20119</v>
      </c>
      <c r="H17" s="9">
        <f t="shared" si="37"/>
        <v>16766</v>
      </c>
      <c r="I17" s="4" t="e">
        <f>#REF!</f>
        <v>#REF!</v>
      </c>
      <c r="J17" s="4">
        <f t="shared" si="38"/>
        <v>0</v>
      </c>
      <c r="O17">
        <v>0</v>
      </c>
      <c r="P17">
        <f t="shared" si="39"/>
        <v>0</v>
      </c>
      <c r="Q17">
        <v>700</v>
      </c>
      <c r="R17" s="2">
        <v>16900000</v>
      </c>
    </row>
    <row r="18" spans="1:24" x14ac:dyDescent="0.25">
      <c r="A18" s="4">
        <f t="shared" si="31"/>
        <v>0</v>
      </c>
      <c r="B18" s="4">
        <f t="shared" si="32"/>
        <v>650</v>
      </c>
      <c r="C18" s="4">
        <f t="shared" si="40"/>
        <v>780</v>
      </c>
      <c r="D18" s="4">
        <f t="shared" si="33"/>
        <v>936</v>
      </c>
      <c r="E18" s="5">
        <f t="shared" si="34"/>
        <v>22400000</v>
      </c>
      <c r="F18" s="9">
        <f t="shared" si="35"/>
        <v>34462</v>
      </c>
      <c r="G18" s="9">
        <f t="shared" si="36"/>
        <v>28718</v>
      </c>
      <c r="H18" s="9">
        <f t="shared" si="37"/>
        <v>23932</v>
      </c>
      <c r="I18" s="4" t="e">
        <f>#REF!</f>
        <v>#REF!</v>
      </c>
      <c r="J18" s="4">
        <f t="shared" si="38"/>
        <v>0</v>
      </c>
      <c r="O18">
        <v>0</v>
      </c>
      <c r="P18">
        <f t="shared" si="39"/>
        <v>0</v>
      </c>
      <c r="Q18">
        <v>650</v>
      </c>
      <c r="R18" s="2">
        <v>22400000</v>
      </c>
    </row>
    <row r="19" spans="1:24" x14ac:dyDescent="0.25">
      <c r="A19" s="4">
        <f t="shared" si="31"/>
        <v>0</v>
      </c>
      <c r="B19" s="4">
        <f t="shared" si="32"/>
        <v>880</v>
      </c>
      <c r="C19" s="4">
        <f t="shared" si="40"/>
        <v>1056</v>
      </c>
      <c r="D19" s="4">
        <f t="shared" si="33"/>
        <v>1267.2</v>
      </c>
      <c r="E19" s="5">
        <f t="shared" si="34"/>
        <v>23200000</v>
      </c>
      <c r="F19" s="9">
        <f t="shared" si="35"/>
        <v>26364</v>
      </c>
      <c r="G19" s="9">
        <f t="shared" si="36"/>
        <v>21970</v>
      </c>
      <c r="H19" s="9">
        <f t="shared" si="37"/>
        <v>18308</v>
      </c>
      <c r="I19" s="4" t="e">
        <f>#REF!</f>
        <v>#REF!</v>
      </c>
      <c r="J19" s="4">
        <f t="shared" si="38"/>
        <v>0</v>
      </c>
      <c r="O19">
        <v>0</v>
      </c>
      <c r="P19">
        <f t="shared" si="39"/>
        <v>0</v>
      </c>
      <c r="Q19">
        <v>880</v>
      </c>
      <c r="R19" s="2">
        <v>23200000</v>
      </c>
    </row>
    <row r="20" spans="1:24" s="46" customFormat="1" x14ac:dyDescent="0.25">
      <c r="A20" s="44">
        <f t="shared" si="31"/>
        <v>0</v>
      </c>
      <c r="B20" s="44">
        <f t="shared" si="32"/>
        <v>632</v>
      </c>
      <c r="C20" s="44">
        <f t="shared" si="40"/>
        <v>758.4</v>
      </c>
      <c r="D20" s="44">
        <f t="shared" si="33"/>
        <v>910.07999999999993</v>
      </c>
      <c r="E20" s="45">
        <f t="shared" si="34"/>
        <v>19700000</v>
      </c>
      <c r="F20" s="44">
        <f t="shared" si="35"/>
        <v>31171</v>
      </c>
      <c r="G20" s="44">
        <f t="shared" si="36"/>
        <v>25976</v>
      </c>
      <c r="H20" s="44">
        <f t="shared" si="37"/>
        <v>21646</v>
      </c>
      <c r="I20" s="44" t="e">
        <f>#REF!</f>
        <v>#REF!</v>
      </c>
      <c r="J20" s="44">
        <f t="shared" si="38"/>
        <v>0</v>
      </c>
      <c r="O20" s="46">
        <v>0</v>
      </c>
      <c r="P20" s="46">
        <f t="shared" si="39"/>
        <v>0</v>
      </c>
      <c r="Q20" s="46">
        <v>632</v>
      </c>
      <c r="R20" s="47">
        <v>19700000</v>
      </c>
    </row>
    <row r="21" spans="1:24" x14ac:dyDescent="0.25">
      <c r="A21" s="4">
        <f t="shared" si="31"/>
        <v>0</v>
      </c>
      <c r="B21" s="4">
        <f t="shared" si="32"/>
        <v>618</v>
      </c>
      <c r="C21" s="4">
        <f t="shared" si="40"/>
        <v>741.6</v>
      </c>
      <c r="D21" s="4">
        <f t="shared" si="33"/>
        <v>889.92</v>
      </c>
      <c r="E21" s="5">
        <f t="shared" si="34"/>
        <v>21100000</v>
      </c>
      <c r="F21" s="9">
        <f t="shared" si="35"/>
        <v>34142</v>
      </c>
      <c r="G21" s="9">
        <f t="shared" si="36"/>
        <v>28452</v>
      </c>
      <c r="H21" s="9">
        <f t="shared" si="37"/>
        <v>23710</v>
      </c>
      <c r="I21" s="4" t="e">
        <f>#REF!</f>
        <v>#REF!</v>
      </c>
      <c r="J21" s="44">
        <f t="shared" si="38"/>
        <v>0</v>
      </c>
      <c r="O21">
        <v>0</v>
      </c>
      <c r="P21">
        <f t="shared" si="39"/>
        <v>0</v>
      </c>
      <c r="Q21">
        <v>618</v>
      </c>
      <c r="R21" s="2">
        <v>21100000</v>
      </c>
    </row>
    <row r="22" spans="1:24" x14ac:dyDescent="0.25">
      <c r="A22" s="4">
        <f t="shared" ref="A22:A24" si="41">N22</f>
        <v>0</v>
      </c>
      <c r="B22" s="4">
        <f t="shared" ref="B22:B24" si="42">Q22</f>
        <v>720</v>
      </c>
      <c r="C22" s="4">
        <f t="shared" ref="C22:C24" si="43">B22*1.2</f>
        <v>864</v>
      </c>
      <c r="D22" s="4">
        <f t="shared" ref="D22:D24" si="44">C22*1.2</f>
        <v>1036.8</v>
      </c>
      <c r="E22" s="5">
        <f t="shared" ref="E22:E24" si="45">R22</f>
        <v>20000000</v>
      </c>
      <c r="F22" s="9">
        <f t="shared" ref="F22:F24" si="46">ROUND((E22/B22),0)</f>
        <v>27778</v>
      </c>
      <c r="G22" s="9">
        <f t="shared" ref="G22:G24" si="47">ROUND((E22/C22),0)</f>
        <v>23148</v>
      </c>
      <c r="H22" s="9">
        <f t="shared" ref="H22:H24" si="48">ROUND((E22/D22),0)</f>
        <v>19290</v>
      </c>
      <c r="I22" s="4" t="e">
        <f>#REF!</f>
        <v>#REF!</v>
      </c>
      <c r="J22" s="4">
        <f t="shared" ref="J22:J24" si="49">S22</f>
        <v>0</v>
      </c>
      <c r="O22">
        <v>0</v>
      </c>
      <c r="P22">
        <f t="shared" ref="P22:P24" si="50">O22/1.2</f>
        <v>0</v>
      </c>
      <c r="Q22">
        <v>720</v>
      </c>
      <c r="R22" s="2">
        <v>20000000</v>
      </c>
    </row>
    <row r="23" spans="1:24" s="46" customFormat="1" x14ac:dyDescent="0.25">
      <c r="A23" s="44">
        <f t="shared" si="41"/>
        <v>0</v>
      </c>
      <c r="B23" s="44">
        <f t="shared" si="42"/>
        <v>1322</v>
      </c>
      <c r="C23" s="44">
        <f t="shared" si="43"/>
        <v>1586.3999999999999</v>
      </c>
      <c r="D23" s="44">
        <f t="shared" si="44"/>
        <v>1903.6799999999998</v>
      </c>
      <c r="E23" s="45">
        <f t="shared" si="45"/>
        <v>41800000</v>
      </c>
      <c r="F23" s="44">
        <f t="shared" si="46"/>
        <v>31619</v>
      </c>
      <c r="G23" s="44">
        <f t="shared" si="47"/>
        <v>26349</v>
      </c>
      <c r="H23" s="44">
        <f t="shared" si="48"/>
        <v>21957</v>
      </c>
      <c r="I23" s="44" t="e">
        <f>#REF!</f>
        <v>#REF!</v>
      </c>
      <c r="J23" s="44">
        <f t="shared" si="49"/>
        <v>0</v>
      </c>
      <c r="O23" s="46">
        <v>0</v>
      </c>
      <c r="P23" s="46">
        <f t="shared" si="50"/>
        <v>0</v>
      </c>
      <c r="Q23" s="46">
        <v>1322</v>
      </c>
      <c r="R23" s="47">
        <v>41800000</v>
      </c>
    </row>
    <row r="24" spans="1:24" x14ac:dyDescent="0.25">
      <c r="A24" s="4">
        <f t="shared" si="41"/>
        <v>0</v>
      </c>
      <c r="B24" s="4">
        <f t="shared" si="42"/>
        <v>0</v>
      </c>
      <c r="C24" s="4">
        <f t="shared" si="43"/>
        <v>0</v>
      </c>
      <c r="D24" s="4">
        <f t="shared" si="44"/>
        <v>0</v>
      </c>
      <c r="E24" s="5">
        <f t="shared" si="45"/>
        <v>0</v>
      </c>
      <c r="F24" s="9" t="e">
        <f t="shared" si="46"/>
        <v>#DIV/0!</v>
      </c>
      <c r="G24" s="9" t="e">
        <f t="shared" si="47"/>
        <v>#DIV/0!</v>
      </c>
      <c r="H24" s="9" t="e">
        <f t="shared" si="48"/>
        <v>#DIV/0!</v>
      </c>
      <c r="I24" s="4" t="e">
        <f>#REF!</f>
        <v>#REF!</v>
      </c>
      <c r="J24" s="4">
        <f t="shared" si="49"/>
        <v>0</v>
      </c>
      <c r="O24">
        <v>0</v>
      </c>
      <c r="P24">
        <f t="shared" si="50"/>
        <v>0</v>
      </c>
      <c r="Q24">
        <f t="shared" ref="Q24" si="51">P24/1.2</f>
        <v>0</v>
      </c>
      <c r="R24" s="2">
        <v>0</v>
      </c>
    </row>
    <row r="25" spans="1:24" x14ac:dyDescent="0.25">
      <c r="A25" s="4">
        <f t="shared" si="31"/>
        <v>0</v>
      </c>
      <c r="B25" s="4">
        <f t="shared" si="32"/>
        <v>0</v>
      </c>
      <c r="C25" s="4">
        <f t="shared" si="40"/>
        <v>0</v>
      </c>
      <c r="D25" s="4">
        <f t="shared" si="33"/>
        <v>0</v>
      </c>
      <c r="E25" s="5">
        <f t="shared" si="34"/>
        <v>0</v>
      </c>
      <c r="F25" s="9" t="e">
        <f t="shared" si="35"/>
        <v>#DIV/0!</v>
      </c>
      <c r="G25" s="9" t="e">
        <f t="shared" si="36"/>
        <v>#DIV/0!</v>
      </c>
      <c r="H25" s="9" t="e">
        <f t="shared" si="37"/>
        <v>#DIV/0!</v>
      </c>
      <c r="I25" s="4" t="e">
        <f>#REF!</f>
        <v>#REF!</v>
      </c>
      <c r="J25" s="4">
        <f t="shared" si="38"/>
        <v>0</v>
      </c>
      <c r="O25">
        <v>0</v>
      </c>
      <c r="P25">
        <f t="shared" si="39"/>
        <v>0</v>
      </c>
      <c r="Q25">
        <f t="shared" si="39"/>
        <v>0</v>
      </c>
      <c r="R25" s="2">
        <v>0</v>
      </c>
    </row>
    <row r="26" spans="1:24" x14ac:dyDescent="0.25">
      <c r="A26" s="4">
        <f t="shared" si="31"/>
        <v>0</v>
      </c>
      <c r="B26" s="4">
        <f t="shared" si="32"/>
        <v>0</v>
      </c>
      <c r="C26" s="4">
        <f t="shared" si="40"/>
        <v>0</v>
      </c>
      <c r="D26" s="4">
        <f t="shared" si="33"/>
        <v>0</v>
      </c>
      <c r="E26" s="5">
        <f t="shared" si="34"/>
        <v>0</v>
      </c>
      <c r="F26" s="9" t="e">
        <f t="shared" si="35"/>
        <v>#DIV/0!</v>
      </c>
      <c r="G26" s="9" t="e">
        <f t="shared" si="36"/>
        <v>#DIV/0!</v>
      </c>
      <c r="H26" s="9" t="e">
        <f t="shared" si="37"/>
        <v>#DIV/0!</v>
      </c>
      <c r="I26" s="4" t="e">
        <f>#REF!</f>
        <v>#REF!</v>
      </c>
      <c r="J26" s="4">
        <f t="shared" si="38"/>
        <v>0</v>
      </c>
      <c r="O26">
        <v>0</v>
      </c>
      <c r="P26">
        <f t="shared" si="39"/>
        <v>0</v>
      </c>
      <c r="Q26">
        <f t="shared" si="39"/>
        <v>0</v>
      </c>
      <c r="R26" s="2">
        <v>0</v>
      </c>
    </row>
    <row r="27" spans="1:24" x14ac:dyDescent="0.25">
      <c r="A27" s="4">
        <f t="shared" si="31"/>
        <v>0</v>
      </c>
      <c r="B27" s="4">
        <f t="shared" si="32"/>
        <v>0</v>
      </c>
      <c r="C27" s="4">
        <f t="shared" si="40"/>
        <v>0</v>
      </c>
      <c r="D27" s="4">
        <f t="shared" si="33"/>
        <v>0</v>
      </c>
      <c r="E27" s="5">
        <f t="shared" si="34"/>
        <v>0</v>
      </c>
      <c r="F27" s="9" t="e">
        <f t="shared" si="35"/>
        <v>#DIV/0!</v>
      </c>
      <c r="G27" s="9" t="e">
        <f t="shared" si="36"/>
        <v>#DIV/0!</v>
      </c>
      <c r="H27" s="9" t="e">
        <f t="shared" si="37"/>
        <v>#DIV/0!</v>
      </c>
      <c r="I27" s="4" t="e">
        <f>#REF!</f>
        <v>#REF!</v>
      </c>
      <c r="J27" s="4">
        <f t="shared" si="38"/>
        <v>0</v>
      </c>
      <c r="O27">
        <v>0</v>
      </c>
      <c r="P27">
        <f t="shared" si="39"/>
        <v>0</v>
      </c>
      <c r="Q27">
        <f t="shared" si="39"/>
        <v>0</v>
      </c>
      <c r="R27" s="2">
        <v>0</v>
      </c>
    </row>
    <row r="28" spans="1:24" x14ac:dyDescent="0.25">
      <c r="A28" s="4">
        <f t="shared" si="31"/>
        <v>0</v>
      </c>
      <c r="B28" s="4">
        <f t="shared" si="32"/>
        <v>0</v>
      </c>
      <c r="C28" s="4">
        <f t="shared" si="40"/>
        <v>0</v>
      </c>
      <c r="D28" s="4">
        <f t="shared" si="33"/>
        <v>0</v>
      </c>
      <c r="E28" s="5">
        <f t="shared" si="34"/>
        <v>0</v>
      </c>
      <c r="F28" s="9" t="e">
        <f t="shared" si="35"/>
        <v>#DIV/0!</v>
      </c>
      <c r="G28" s="9" t="e">
        <f t="shared" si="36"/>
        <v>#DIV/0!</v>
      </c>
      <c r="H28" s="9" t="e">
        <f t="shared" si="37"/>
        <v>#DIV/0!</v>
      </c>
      <c r="I28" s="4" t="e">
        <f>#REF!</f>
        <v>#REF!</v>
      </c>
      <c r="J28" s="4">
        <f t="shared" si="38"/>
        <v>0</v>
      </c>
      <c r="O28">
        <v>0</v>
      </c>
      <c r="P28">
        <f t="shared" si="39"/>
        <v>0</v>
      </c>
      <c r="Q28">
        <f t="shared" si="39"/>
        <v>0</v>
      </c>
      <c r="R28" s="2">
        <v>0</v>
      </c>
    </row>
    <row r="29" spans="1:24" ht="15.75" x14ac:dyDescent="0.25">
      <c r="U29" s="17" t="s">
        <v>13</v>
      </c>
      <c r="V29" s="18"/>
      <c r="W29" s="19">
        <v>29500</v>
      </c>
      <c r="X29" s="20" t="s">
        <v>39</v>
      </c>
    </row>
    <row r="30" spans="1:24" ht="38.25" customHeight="1" x14ac:dyDescent="0.25">
      <c r="S30" s="10"/>
      <c r="T30" s="10"/>
      <c r="U30" s="21" t="s">
        <v>14</v>
      </c>
      <c r="V30" s="18"/>
      <c r="W30" s="19">
        <v>2500</v>
      </c>
      <c r="X30" s="22"/>
    </row>
    <row r="31" spans="1:24" ht="15.75" x14ac:dyDescent="0.25">
      <c r="S31" s="10"/>
      <c r="T31" s="10"/>
      <c r="U31" s="17" t="s">
        <v>15</v>
      </c>
      <c r="V31" s="18"/>
      <c r="W31" s="19">
        <f>W29-W30</f>
        <v>27000</v>
      </c>
      <c r="X31" s="22"/>
    </row>
    <row r="32" spans="1:24" ht="15.75" x14ac:dyDescent="0.25">
      <c r="G32" s="6"/>
      <c r="H32" s="6"/>
      <c r="S32" s="10"/>
      <c r="T32" s="10"/>
      <c r="U32" s="17" t="s">
        <v>16</v>
      </c>
      <c r="V32" s="18"/>
      <c r="W32" s="19">
        <f>W30</f>
        <v>2500</v>
      </c>
      <c r="X32" s="22"/>
    </row>
    <row r="33" spans="5:25" ht="15.75" x14ac:dyDescent="0.25">
      <c r="E33" t="s">
        <v>41</v>
      </c>
      <c r="F33" s="7">
        <v>57.41</v>
      </c>
      <c r="G33">
        <f>F33*10.764</f>
        <v>617.96123999999998</v>
      </c>
      <c r="S33" s="10"/>
      <c r="T33" s="10"/>
      <c r="U33" s="17" t="s">
        <v>17</v>
      </c>
      <c r="V33" s="23"/>
      <c r="W33" s="24">
        <f>X33-X34</f>
        <v>-4</v>
      </c>
      <c r="X33" s="25">
        <v>2024</v>
      </c>
    </row>
    <row r="34" spans="5:25" ht="15.75" x14ac:dyDescent="0.25">
      <c r="S34" s="10"/>
      <c r="T34" s="10"/>
      <c r="U34" s="17" t="s">
        <v>18</v>
      </c>
      <c r="V34" s="23"/>
      <c r="W34" s="24">
        <f>W35-W33</f>
        <v>64</v>
      </c>
      <c r="X34" s="31">
        <v>2028</v>
      </c>
      <c r="Y34" t="s">
        <v>42</v>
      </c>
    </row>
    <row r="35" spans="5:25" ht="15.75" x14ac:dyDescent="0.25">
      <c r="F35" s="7">
        <v>63.15</v>
      </c>
      <c r="G35">
        <f>F35*10.764</f>
        <v>679.74659999999994</v>
      </c>
      <c r="S35" s="10"/>
      <c r="T35" s="10"/>
      <c r="U35" s="17" t="s">
        <v>19</v>
      </c>
      <c r="V35" s="23"/>
      <c r="W35" s="24">
        <v>60</v>
      </c>
      <c r="X35" s="24"/>
    </row>
    <row r="36" spans="5:25" ht="50.25" customHeight="1" x14ac:dyDescent="0.25">
      <c r="G36">
        <f>G35/G33</f>
        <v>1.0999825814318063</v>
      </c>
      <c r="P36" s="42" t="s">
        <v>40</v>
      </c>
      <c r="Q36" s="42"/>
      <c r="R36" s="42"/>
      <c r="S36" s="42"/>
      <c r="T36" s="43"/>
      <c r="U36" s="21" t="s">
        <v>20</v>
      </c>
      <c r="V36" s="23"/>
      <c r="W36" s="24">
        <f>90*W33/W35</f>
        <v>-6</v>
      </c>
      <c r="X36" s="24"/>
    </row>
    <row r="37" spans="5:25" ht="15.75" x14ac:dyDescent="0.25">
      <c r="U37" s="17"/>
      <c r="V37" s="26"/>
      <c r="W37" s="27">
        <v>0</v>
      </c>
      <c r="X37" s="27"/>
    </row>
    <row r="38" spans="5:25" ht="15.75" x14ac:dyDescent="0.25">
      <c r="P38" s="14" t="s">
        <v>31</v>
      </c>
      <c r="Q38" s="14" t="s">
        <v>32</v>
      </c>
      <c r="R38" s="14" t="s">
        <v>33</v>
      </c>
      <c r="S38" s="14" t="s">
        <v>34</v>
      </c>
      <c r="T38" s="12"/>
      <c r="U38" s="17" t="s">
        <v>21</v>
      </c>
      <c r="V38" s="18"/>
      <c r="W38" s="19">
        <f>W32*W37</f>
        <v>0</v>
      </c>
      <c r="X38" s="22"/>
    </row>
    <row r="39" spans="5:25" ht="15.75" x14ac:dyDescent="0.25">
      <c r="Q39">
        <f>N27</f>
        <v>0</v>
      </c>
      <c r="R39" s="15">
        <f>N25</f>
        <v>0</v>
      </c>
      <c r="S39" s="15">
        <f>R39*Q39</f>
        <v>0</v>
      </c>
      <c r="U39" s="17" t="s">
        <v>22</v>
      </c>
      <c r="V39" s="18"/>
      <c r="W39" s="19">
        <f>W32-W38</f>
        <v>2500</v>
      </c>
      <c r="X39" s="22"/>
    </row>
    <row r="40" spans="5:25" ht="15.75" x14ac:dyDescent="0.25">
      <c r="R40" s="6" t="s">
        <v>34</v>
      </c>
      <c r="S40" s="16">
        <f>SUM(S39:S39)</f>
        <v>0</v>
      </c>
      <c r="U40" s="17" t="s">
        <v>15</v>
      </c>
      <c r="V40" s="18"/>
      <c r="W40" s="19">
        <f>W31</f>
        <v>27000</v>
      </c>
      <c r="X40" s="22"/>
    </row>
    <row r="41" spans="5:25" ht="15.75" x14ac:dyDescent="0.25">
      <c r="R41" s="6" t="s">
        <v>25</v>
      </c>
      <c r="S41" s="16">
        <f>S40*90%</f>
        <v>0</v>
      </c>
      <c r="U41" s="23"/>
      <c r="V41" s="18"/>
      <c r="W41" s="19"/>
      <c r="X41" s="22"/>
    </row>
    <row r="42" spans="5:25" ht="15.75" x14ac:dyDescent="0.25">
      <c r="R42" s="6" t="s">
        <v>35</v>
      </c>
      <c r="S42" s="16">
        <f>S40*80%</f>
        <v>0</v>
      </c>
      <c r="U42" s="28" t="s">
        <v>23</v>
      </c>
      <c r="V42" s="29"/>
      <c r="W42" s="20">
        <f>W40+W39</f>
        <v>29500</v>
      </c>
      <c r="X42" s="22"/>
    </row>
    <row r="43" spans="5:25" ht="15.75" x14ac:dyDescent="0.25">
      <c r="S43" s="10"/>
      <c r="T43" s="10"/>
      <c r="U43" s="23"/>
      <c r="V43" s="23"/>
      <c r="W43" s="24"/>
      <c r="X43" s="24"/>
    </row>
    <row r="44" spans="5:25" ht="15.75" x14ac:dyDescent="0.25">
      <c r="S44" s="10"/>
      <c r="T44" s="10"/>
      <c r="U44" s="28" t="s">
        <v>38</v>
      </c>
      <c r="V44" s="30"/>
      <c r="W44" s="25">
        <v>618</v>
      </c>
      <c r="X44" s="24"/>
    </row>
    <row r="45" spans="5:25" ht="15.75" x14ac:dyDescent="0.25">
      <c r="P45" s="13" t="s">
        <v>30</v>
      </c>
      <c r="S45" s="10"/>
      <c r="T45" s="11"/>
      <c r="U45" s="17" t="s">
        <v>24</v>
      </c>
      <c r="V45" s="31"/>
      <c r="W45" s="32">
        <f>W42*W44+X46</f>
        <v>18231000</v>
      </c>
      <c r="X45" s="33"/>
    </row>
    <row r="46" spans="5:25" ht="15.75" x14ac:dyDescent="0.25">
      <c r="S46" s="11"/>
      <c r="T46" s="10"/>
      <c r="U46" s="17" t="s">
        <v>25</v>
      </c>
      <c r="V46" s="23"/>
      <c r="W46" s="34">
        <f>W45*0.95</f>
        <v>17319450</v>
      </c>
      <c r="X46" s="35"/>
      <c r="Y46" s="15">
        <f>W46*0.75</f>
        <v>12989587.5</v>
      </c>
    </row>
    <row r="47" spans="5:25" ht="15.75" x14ac:dyDescent="0.25">
      <c r="S47" s="10"/>
      <c r="T47" s="10"/>
      <c r="U47" s="17" t="s">
        <v>26</v>
      </c>
      <c r="V47" s="23"/>
      <c r="W47" s="34">
        <f>W45*0.8</f>
        <v>14584800</v>
      </c>
      <c r="X47" s="34"/>
    </row>
    <row r="48" spans="5:25" ht="15.75" x14ac:dyDescent="0.25">
      <c r="O48" s="10"/>
      <c r="P48" s="10"/>
      <c r="Q48" s="10"/>
      <c r="R48" s="10"/>
      <c r="S48" s="10"/>
      <c r="T48" s="10"/>
      <c r="U48" s="17"/>
      <c r="V48" s="23"/>
      <c r="W48" s="36"/>
      <c r="X48" s="24"/>
    </row>
    <row r="49" spans="21:24" ht="15.75" x14ac:dyDescent="0.25">
      <c r="U49" s="37" t="s">
        <v>27</v>
      </c>
      <c r="V49" s="38"/>
      <c r="W49" s="39">
        <f>W30*W44</f>
        <v>1545000</v>
      </c>
      <c r="X49" s="39"/>
    </row>
    <row r="50" spans="21:24" ht="15.75" x14ac:dyDescent="0.25">
      <c r="U50" s="17" t="s">
        <v>28</v>
      </c>
      <c r="V50" s="23"/>
      <c r="W50" s="36"/>
      <c r="X50" s="36"/>
    </row>
    <row r="51" spans="21:24" ht="15.75" x14ac:dyDescent="0.25">
      <c r="U51" s="40" t="s">
        <v>29</v>
      </c>
      <c r="V51" s="36"/>
      <c r="W51" s="34">
        <f>W45*0.025/12</f>
        <v>37981.25</v>
      </c>
      <c r="X51" s="34"/>
    </row>
  </sheetData>
  <mergeCells count="3">
    <mergeCell ref="A15:R15"/>
    <mergeCell ref="A2:R2"/>
    <mergeCell ref="P36:T36"/>
  </mergeCells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S15:S17"/>
  <sheetViews>
    <sheetView zoomScaleNormal="100" workbookViewId="0">
      <selection activeCell="S23" sqref="S23"/>
    </sheetView>
  </sheetViews>
  <sheetFormatPr defaultRowHeight="15" x14ac:dyDescent="0.25"/>
  <sheetData>
    <row r="15" spans="19:19" x14ac:dyDescent="0.25">
      <c r="S15">
        <v>420</v>
      </c>
    </row>
    <row r="16" spans="19:19" x14ac:dyDescent="0.25">
      <c r="S16">
        <v>24</v>
      </c>
    </row>
    <row r="17" spans="19:19" x14ac:dyDescent="0.25">
      <c r="S17">
        <f>SUM(S15:S16)</f>
        <v>444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T16:T18"/>
  <sheetViews>
    <sheetView zoomScaleNormal="100" workbookViewId="0">
      <selection activeCell="U22" sqref="U22"/>
    </sheetView>
  </sheetViews>
  <sheetFormatPr defaultRowHeight="15" x14ac:dyDescent="0.25"/>
  <sheetData>
    <row r="16" spans="20:20" x14ac:dyDescent="0.25">
      <c r="T16">
        <v>636</v>
      </c>
    </row>
    <row r="17" spans="20:20" x14ac:dyDescent="0.25">
      <c r="T17">
        <v>31</v>
      </c>
    </row>
    <row r="18" spans="20:20" x14ac:dyDescent="0.25">
      <c r="T18">
        <f>SUM(T16:T17)</f>
        <v>667</v>
      </c>
    </row>
  </sheetData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T17"/>
  <sheetViews>
    <sheetView workbookViewId="0">
      <selection activeCell="T18" sqref="T18"/>
    </sheetView>
  </sheetViews>
  <sheetFormatPr defaultRowHeight="15" x14ac:dyDescent="0.25"/>
  <sheetData>
    <row r="17" spans="20:20" x14ac:dyDescent="0.25">
      <c r="T17">
        <v>618</v>
      </c>
    </row>
  </sheetData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S17:S19"/>
  <sheetViews>
    <sheetView workbookViewId="0">
      <selection activeCell="U27" sqref="U27"/>
    </sheetView>
  </sheetViews>
  <sheetFormatPr defaultRowHeight="15" x14ac:dyDescent="0.25"/>
  <sheetData>
    <row r="17" spans="19:19" x14ac:dyDescent="0.25">
      <c r="S17">
        <v>434</v>
      </c>
    </row>
    <row r="18" spans="19:19" x14ac:dyDescent="0.25">
      <c r="S18">
        <v>29</v>
      </c>
    </row>
    <row r="19" spans="19:19" x14ac:dyDescent="0.25">
      <c r="S19">
        <f>SUM(S17:S18)</f>
        <v>463</v>
      </c>
    </row>
  </sheetData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R14:R16"/>
  <sheetViews>
    <sheetView workbookViewId="0">
      <selection activeCell="Q25" sqref="Q25"/>
    </sheetView>
  </sheetViews>
  <sheetFormatPr defaultRowHeight="15" x14ac:dyDescent="0.25"/>
  <sheetData>
    <row r="14" spans="18:18" x14ac:dyDescent="0.25">
      <c r="R14">
        <v>653</v>
      </c>
    </row>
    <row r="15" spans="18:18" x14ac:dyDescent="0.25">
      <c r="R15">
        <v>30</v>
      </c>
    </row>
    <row r="16" spans="18:18" x14ac:dyDescent="0.25">
      <c r="R16">
        <f>SUM(R14:R15)</f>
        <v>683</v>
      </c>
    </row>
  </sheetData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CC84E4-81E3-4D7B-9593-9C8FA4823DDC}">
  <dimension ref="A1"/>
  <sheetViews>
    <sheetView workbookViewId="0">
      <selection activeCell="N15" sqref="N15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DDC697-90F2-4D1F-92AC-578DF170FB4D}">
  <dimension ref="R14"/>
  <sheetViews>
    <sheetView workbookViewId="0">
      <selection activeCell="U25" sqref="U25"/>
    </sheetView>
  </sheetViews>
  <sheetFormatPr defaultRowHeight="15" x14ac:dyDescent="0.25"/>
  <sheetData>
    <row r="14" spans="18:18" x14ac:dyDescent="0.25">
      <c r="R14">
        <v>618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F305CE-CFC4-4038-A726-063A7AE69A16}">
  <dimension ref="A1"/>
  <sheetViews>
    <sheetView workbookViewId="0">
      <selection activeCell="S14" sqref="S14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P19" sqref="P19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16</vt:i4>
      </vt:variant>
    </vt:vector>
  </HeadingPairs>
  <TitlesOfParts>
    <vt:vector size="16" baseType="lpstr">
      <vt:lpstr>20-20</vt:lpstr>
      <vt:lpstr>Sheet14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Sheet15</vt:lpstr>
      <vt:lpstr>Sheet13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DESK-108</cp:lastModifiedBy>
  <cp:lastPrinted>2019-11-05T06:14:02Z</cp:lastPrinted>
  <dcterms:created xsi:type="dcterms:W3CDTF">2018-02-17T10:36:41Z</dcterms:created>
  <dcterms:modified xsi:type="dcterms:W3CDTF">2024-09-05T08:35:26Z</dcterms:modified>
</cp:coreProperties>
</file>