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5"/>
  <workbookPr/>
  <mc:AlternateContent xmlns:mc="http://schemas.openxmlformats.org/markup-compatibility/2006">
    <mc:Choice Requires="x15">
      <x15ac:absPath xmlns:x15ac="http://schemas.microsoft.com/office/spreadsheetml/2010/11/ac" url="D:\Vaishali\Cosmos\Dadar (W)\Yogesh Jivanlal Lakhani\801-804-Crescent tower\"/>
    </mc:Choice>
  </mc:AlternateContent>
  <xr:revisionPtr revIDLastSave="0" documentId="13_ncr:1_{79731401-8FD4-46D1-AFC5-EBF7D7540A2D}" xr6:coauthVersionLast="36" xr6:coauthVersionMax="36" xr10:uidLastSave="{00000000-0000-0000-0000-000000000000}"/>
  <bookViews>
    <workbookView xWindow="0" yWindow="0" windowWidth="28800" windowHeight="12105" xr2:uid="{00000000-000D-0000-FFFF-FFFF00000000}"/>
  </bookViews>
  <sheets>
    <sheet name="20-20" sheetId="4" r:id="rId1"/>
    <sheet name="Sheet1" sheetId="13" r:id="rId2"/>
    <sheet name="Sheet2" sheetId="14" r:id="rId3"/>
    <sheet name="Sheet3" sheetId="15" r:id="rId4"/>
    <sheet name="Sheet4" sheetId="16" r:id="rId5"/>
    <sheet name="Sheet5" sheetId="17" r:id="rId6"/>
    <sheet name="Sheet6" sheetId="18" r:id="rId7"/>
    <sheet name="Sheet7" sheetId="19" r:id="rId8"/>
    <sheet name="Sheet8" sheetId="20" r:id="rId9"/>
    <sheet name="Sheet9" sheetId="21" r:id="rId10"/>
    <sheet name="Sheet10" sheetId="22" r:id="rId11"/>
    <sheet name="Sheet11" sheetId="23" r:id="rId12"/>
    <sheet name="Sheet12" sheetId="24" r:id="rId13"/>
  </sheets>
  <calcPr calcId="191029"/>
</workbook>
</file>

<file path=xl/calcChain.xml><?xml version="1.0" encoding="utf-8"?>
<calcChain xmlns="http://schemas.openxmlformats.org/spreadsheetml/2006/main">
  <c r="N22" i="4" l="1"/>
  <c r="N20" i="4"/>
  <c r="N21" i="4"/>
  <c r="N19" i="4"/>
  <c r="S30" i="4" l="1"/>
  <c r="Q34" i="4" l="1"/>
  <c r="K21" i="4"/>
  <c r="K19" i="4"/>
  <c r="J20" i="4"/>
  <c r="K20" i="4" s="1"/>
  <c r="P44" i="4"/>
  <c r="Q43" i="4"/>
  <c r="P43" i="4"/>
  <c r="P35" i="4"/>
  <c r="P30" i="4"/>
  <c r="K22" i="4" l="1"/>
  <c r="J36" i="4"/>
  <c r="P33" i="4"/>
  <c r="P34" i="4" s="1"/>
  <c r="P32" i="4"/>
  <c r="P31" i="4"/>
  <c r="J28" i="4" l="1"/>
  <c r="U13" i="4" l="1"/>
  <c r="U12" i="4"/>
  <c r="P12" i="4"/>
  <c r="U11" i="4"/>
  <c r="P11" i="4"/>
  <c r="U9" i="4"/>
  <c r="P9" i="4"/>
  <c r="Q9" i="4" s="1"/>
  <c r="P4" i="4"/>
  <c r="P8" i="4" l="1"/>
  <c r="P7" i="4"/>
  <c r="P6" i="4"/>
  <c r="P5" i="4"/>
  <c r="P3" i="4"/>
  <c r="P2" i="4"/>
  <c r="Q12" i="4" l="1"/>
  <c r="Q11" i="4"/>
  <c r="P10" i="4"/>
  <c r="C14" i="4"/>
  <c r="C15" i="4"/>
  <c r="P13" i="4" l="1"/>
  <c r="J13" i="4" l="1"/>
  <c r="I13" i="4"/>
  <c r="E13" i="4"/>
  <c r="J12" i="4"/>
  <c r="I12" i="4"/>
  <c r="E12" i="4"/>
  <c r="J11" i="4"/>
  <c r="I11" i="4"/>
  <c r="E11" i="4"/>
  <c r="J10" i="4"/>
  <c r="I10" i="4"/>
  <c r="E10" i="4"/>
  <c r="J9" i="4"/>
  <c r="I9" i="4"/>
  <c r="E9" i="4"/>
  <c r="J8" i="4"/>
  <c r="I8" i="4"/>
  <c r="E8" i="4"/>
  <c r="J7" i="4"/>
  <c r="I7" i="4"/>
  <c r="E7" i="4"/>
  <c r="J6" i="4"/>
  <c r="I6" i="4"/>
  <c r="E6" i="4"/>
  <c r="J5" i="4"/>
  <c r="I5" i="4"/>
  <c r="E5" i="4"/>
  <c r="J4" i="4"/>
  <c r="I4" i="4"/>
  <c r="E4" i="4"/>
  <c r="J3" i="4"/>
  <c r="I3" i="4"/>
  <c r="E3" i="4"/>
  <c r="J2" i="4"/>
  <c r="I2" i="4"/>
  <c r="E2" i="4"/>
  <c r="P15" i="4" l="1"/>
  <c r="Q15" i="4" s="1"/>
  <c r="J15" i="4"/>
  <c r="I15" i="4"/>
  <c r="E15" i="4"/>
  <c r="A15" i="4"/>
  <c r="P14" i="4"/>
  <c r="Q14" i="4" s="1"/>
  <c r="J14" i="4"/>
  <c r="I14" i="4"/>
  <c r="E14" i="4"/>
  <c r="A14" i="4"/>
  <c r="A13" i="4"/>
  <c r="B12" i="4"/>
  <c r="C12" i="4" s="1"/>
  <c r="A12" i="4"/>
  <c r="B11" i="4"/>
  <c r="C11" i="4" s="1"/>
  <c r="A11" i="4"/>
  <c r="B10" i="4"/>
  <c r="C10" i="4" s="1"/>
  <c r="A10" i="4"/>
  <c r="B9" i="4"/>
  <c r="C9" i="4" s="1"/>
  <c r="A9" i="4"/>
  <c r="B8" i="4"/>
  <c r="C8" i="4" s="1"/>
  <c r="A8" i="4"/>
  <c r="A7" i="4"/>
  <c r="B6" i="4"/>
  <c r="C6" i="4" s="1"/>
  <c r="A6" i="4"/>
  <c r="B5" i="4"/>
  <c r="C5" i="4" s="1"/>
  <c r="A5" i="4"/>
  <c r="B4" i="4"/>
  <c r="C4" i="4" s="1"/>
  <c r="A4" i="4"/>
  <c r="B3" i="4"/>
  <c r="C3" i="4" s="1"/>
  <c r="A3" i="4"/>
  <c r="B2" i="4"/>
  <c r="C2" i="4" s="1"/>
  <c r="A2" i="4"/>
  <c r="G5" i="4" l="1"/>
  <c r="F8" i="4"/>
  <c r="F9" i="4"/>
  <c r="F10" i="4"/>
  <c r="U10" i="4" s="1"/>
  <c r="F11" i="4"/>
  <c r="F12" i="4"/>
  <c r="F3" i="4"/>
  <c r="F4" i="4"/>
  <c r="F5" i="4"/>
  <c r="F6" i="4"/>
  <c r="F2" i="4"/>
  <c r="B13" i="4"/>
  <c r="C13" i="4" s="1"/>
  <c r="B14" i="4"/>
  <c r="B15" i="4"/>
  <c r="B7" i="4"/>
  <c r="C7" i="4" s="1"/>
  <c r="F14" i="4" l="1"/>
  <c r="F13" i="4"/>
  <c r="D5" i="4"/>
  <c r="H5" i="4" s="1"/>
  <c r="D10" i="4"/>
  <c r="H10" i="4" s="1"/>
  <c r="G10" i="4"/>
  <c r="D9" i="4"/>
  <c r="H9" i="4" s="1"/>
  <c r="G9" i="4"/>
  <c r="D12" i="4"/>
  <c r="H12" i="4" s="1"/>
  <c r="G12" i="4"/>
  <c r="F7" i="4"/>
  <c r="D3" i="4"/>
  <c r="H3" i="4" s="1"/>
  <c r="G3" i="4"/>
  <c r="D11" i="4"/>
  <c r="H11" i="4" s="1"/>
  <c r="G11" i="4"/>
  <c r="D2" i="4"/>
  <c r="H2" i="4" s="1"/>
  <c r="G2" i="4"/>
  <c r="D4" i="4"/>
  <c r="H4" i="4" s="1"/>
  <c r="G4" i="4"/>
  <c r="D6" i="4"/>
  <c r="H6" i="4" s="1"/>
  <c r="G6" i="4"/>
  <c r="D8" i="4"/>
  <c r="H8" i="4" s="1"/>
  <c r="G8" i="4"/>
  <c r="D15" i="4"/>
  <c r="H15" i="4" s="1"/>
  <c r="G15" i="4"/>
  <c r="F15" i="4"/>
  <c r="D14" i="4"/>
  <c r="H14" i="4" s="1"/>
  <c r="G14" i="4"/>
  <c r="D13" i="4" l="1"/>
  <c r="H13" i="4" s="1"/>
  <c r="G13" i="4"/>
  <c r="D7" i="4"/>
  <c r="H7" i="4" s="1"/>
  <c r="G7" i="4"/>
</calcChain>
</file>

<file path=xl/sharedStrings.xml><?xml version="1.0" encoding="utf-8"?>
<sst xmlns="http://schemas.openxmlformats.org/spreadsheetml/2006/main" count="51" uniqueCount="41">
  <si>
    <t>Sr. No.</t>
  </si>
  <si>
    <t>Value</t>
  </si>
  <si>
    <t>Floor</t>
  </si>
  <si>
    <t>Total Floor</t>
  </si>
  <si>
    <t>Super Built up area</t>
  </si>
  <si>
    <t>Built up area</t>
  </si>
  <si>
    <t>Carpet area</t>
  </si>
  <si>
    <t xml:space="preserve">Sr. No. </t>
  </si>
  <si>
    <t>Rate on Carpet area</t>
  </si>
  <si>
    <t>Built up area (20%)</t>
  </si>
  <si>
    <t>Saleable area (20 + 20%)</t>
  </si>
  <si>
    <t>Rate on Built up  area (20%)</t>
  </si>
  <si>
    <t>Rate on Saleable area (20 + 20%)</t>
  </si>
  <si>
    <t>ca</t>
  </si>
  <si>
    <t>value - 2018</t>
  </si>
  <si>
    <t>sa</t>
  </si>
  <si>
    <t>value</t>
  </si>
  <si>
    <t>rate on ca - 2018</t>
  </si>
  <si>
    <t>16.01.2023</t>
  </si>
  <si>
    <t>market value</t>
  </si>
  <si>
    <t>12.02.24</t>
  </si>
  <si>
    <t>03.08.22</t>
  </si>
  <si>
    <t xml:space="preserve">  06.08.2024</t>
  </si>
  <si>
    <t>29.05.24</t>
  </si>
  <si>
    <t>yoc - 2005 - pre report</t>
  </si>
  <si>
    <t>Unit No. 801-804, 8th Floor, Crescent Tower, Morya Estate Veera Desai Road, Off New Link Road , Village - Oshiwara, Andheri West, Mumbai, 400053</t>
  </si>
  <si>
    <t>mezz</t>
  </si>
  <si>
    <t>terrace</t>
  </si>
  <si>
    <t>mezzanine</t>
  </si>
  <si>
    <t>rate</t>
  </si>
  <si>
    <t>TOTAL</t>
  </si>
  <si>
    <t>CA = Main</t>
  </si>
  <si>
    <t>Current ca incl. lobby of 8th floor, part of terrace used as pantry, Store and toilet constructed on terrace</t>
  </si>
  <si>
    <t>proeprty at entire 8th floor</t>
  </si>
  <si>
    <t xml:space="preserve">previous measurement </t>
  </si>
  <si>
    <t>including terrace</t>
  </si>
  <si>
    <t>Mez total</t>
  </si>
  <si>
    <t>GR. Total</t>
  </si>
  <si>
    <t>1. As per Agreement Carpet area is 1,418.00 Sq. Ft. and Terrace Area is 1,699.00 Sq. Ft., As per measurment Carpet area is 4,060.00 Sq. Ft. including covered terrace and Mezzanine area is 1,086.00 Sq. Ft., aggregting 5,146.00 Sq. Ft. As per Maintenance Bill total area is 2,360.00 Sq. Ft., which might be inclusive of Mezznine Area.  For the purpose of valuation  we have considered area mentioned in the documents and to give proper weightage to the value of the property (Office + 40% Terrace as per Agreement) higher rate is considered.  2. Office Nos. 801 to 804 are on entire 8th floor. Area Lobby, Lift, passage is covered by teh customer.</t>
  </si>
  <si>
    <t>interior</t>
  </si>
  <si>
    <t>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</si>
</sst>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s>
  <borders count="1">
    <border>
      <left/>
      <right/>
      <top/>
      <bottom/>
      <diagonal/>
    </border>
  </borders>
  <cellStyleXfs count="1">
    <xf numFmtId="0" fontId="0" fillId="0" borderId="0"/>
  </cellStyleXfs>
  <cellXfs count="24">
    <xf numFmtId="0" fontId="0" fillId="0" borderId="0" xfId="0"/>
    <xf numFmtId="0" fontId="0" fillId="0" borderId="0" xfId="0" applyAlignment="1">
      <alignment wrapText="1"/>
    </xf>
    <xf numFmtId="4" fontId="0" fillId="0" borderId="0" xfId="0" applyNumberFormat="1"/>
    <xf numFmtId="0" fontId="1" fillId="0" borderId="0" xfId="0" applyFont="1" applyAlignment="1">
      <alignment wrapText="1"/>
    </xf>
    <xf numFmtId="0" fontId="1" fillId="0" borderId="0" xfId="0" applyFont="1"/>
    <xf numFmtId="4" fontId="1" fillId="0" borderId="0" xfId="0" applyNumberFormat="1" applyFont="1"/>
    <xf numFmtId="0" fontId="2" fillId="0" borderId="0" xfId="0" applyFont="1"/>
    <xf numFmtId="0" fontId="0" fillId="0" borderId="0" xfId="0" applyFill="1"/>
    <xf numFmtId="0" fontId="0" fillId="3" borderId="0" xfId="0" applyFill="1"/>
    <xf numFmtId="0" fontId="1" fillId="3" borderId="0" xfId="0" applyFont="1" applyFill="1" applyAlignment="1">
      <alignment wrapText="1"/>
    </xf>
    <xf numFmtId="0" fontId="1" fillId="3" borderId="0" xfId="0" applyFont="1" applyFill="1"/>
    <xf numFmtId="0" fontId="0" fillId="2" borderId="0" xfId="0" applyFill="1"/>
    <xf numFmtId="0" fontId="2" fillId="2" borderId="0" xfId="0" applyFont="1" applyFill="1"/>
    <xf numFmtId="0" fontId="3" fillId="2" borderId="0" xfId="0" applyFont="1" applyFill="1"/>
    <xf numFmtId="0" fontId="2" fillId="2" borderId="0" xfId="0" applyFont="1" applyFill="1" applyAlignment="1">
      <alignment horizontal="center" vertical="center"/>
    </xf>
    <xf numFmtId="0" fontId="1" fillId="2" borderId="0" xfId="0" applyFont="1" applyFill="1"/>
    <xf numFmtId="0" fontId="0" fillId="4" borderId="0" xfId="0" applyFill="1"/>
    <xf numFmtId="0" fontId="0" fillId="4" borderId="0" xfId="0" applyFont="1" applyFill="1"/>
    <xf numFmtId="0" fontId="2" fillId="4" borderId="0" xfId="0" applyFont="1" applyFill="1"/>
    <xf numFmtId="0" fontId="2" fillId="0" borderId="0" xfId="0" applyFont="1" applyAlignment="1">
      <alignment horizontal="center" wrapText="1"/>
    </xf>
    <xf numFmtId="0" fontId="3" fillId="4" borderId="0" xfId="0" applyFont="1" applyFill="1" applyAlignment="1">
      <alignment horizontal="center"/>
    </xf>
    <xf numFmtId="0" fontId="2" fillId="0" borderId="0" xfId="0" applyFont="1" applyFill="1"/>
    <xf numFmtId="0" fontId="0" fillId="0" borderId="0" xfId="0" applyFont="1" applyFill="1"/>
    <xf numFmtId="0" fontId="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17</xdr:col>
      <xdr:colOff>175114</xdr:colOff>
      <xdr:row>15</xdr:row>
      <xdr:rowOff>130267</xdr:rowOff>
    </xdr:from>
    <xdr:to>
      <xdr:col>24</xdr:col>
      <xdr:colOff>233180</xdr:colOff>
      <xdr:row>27</xdr:row>
      <xdr:rowOff>53165</xdr:rowOff>
    </xdr:to>
    <xdr:pic>
      <xdr:nvPicPr>
        <xdr:cNvPr id="2" name="Picture 1">
          <a:extLst>
            <a:ext uri="{FF2B5EF4-FFF2-40B4-BE49-F238E27FC236}">
              <a16:creationId xmlns:a16="http://schemas.microsoft.com/office/drawing/2014/main" id="{FC771E88-8347-4945-8D72-546C21605AAE}"/>
            </a:ext>
          </a:extLst>
        </xdr:cNvPr>
        <xdr:cNvPicPr>
          <a:picLocks noChangeAspect="1"/>
        </xdr:cNvPicPr>
      </xdr:nvPicPr>
      <xdr:blipFill>
        <a:blip xmlns:r="http://schemas.openxmlformats.org/officeDocument/2006/relationships" r:embed="rId1"/>
        <a:stretch>
          <a:fillRect/>
        </a:stretch>
      </xdr:blipFill>
      <xdr:spPr>
        <a:xfrm>
          <a:off x="9780710" y="3559267"/>
          <a:ext cx="4923143" cy="2208898"/>
        </a:xfrm>
        <a:prstGeom prst="rect">
          <a:avLst/>
        </a:prstGeom>
      </xdr:spPr>
    </xdr:pic>
    <xdr:clientData/>
  </xdr:twoCellAnchor>
  <xdr:twoCellAnchor editAs="oneCell">
    <xdr:from>
      <xdr:col>17</xdr:col>
      <xdr:colOff>114594</xdr:colOff>
      <xdr:row>33</xdr:row>
      <xdr:rowOff>58616</xdr:rowOff>
    </xdr:from>
    <xdr:to>
      <xdr:col>22</xdr:col>
      <xdr:colOff>507231</xdr:colOff>
      <xdr:row>51</xdr:row>
      <xdr:rowOff>99811</xdr:rowOff>
    </xdr:to>
    <xdr:pic>
      <xdr:nvPicPr>
        <xdr:cNvPr id="3" name="Picture 2">
          <a:extLst>
            <a:ext uri="{FF2B5EF4-FFF2-40B4-BE49-F238E27FC236}">
              <a16:creationId xmlns:a16="http://schemas.microsoft.com/office/drawing/2014/main" id="{DC6F74AD-E895-4D85-B926-C8F3BAAB4760}"/>
            </a:ext>
          </a:extLst>
        </xdr:cNvPr>
        <xdr:cNvPicPr>
          <a:picLocks noChangeAspect="1"/>
        </xdr:cNvPicPr>
      </xdr:nvPicPr>
      <xdr:blipFill>
        <a:blip xmlns:r="http://schemas.openxmlformats.org/officeDocument/2006/relationships" r:embed="rId2"/>
        <a:stretch>
          <a:fillRect/>
        </a:stretch>
      </xdr:blipFill>
      <xdr:spPr>
        <a:xfrm>
          <a:off x="9720190" y="6916616"/>
          <a:ext cx="4041445" cy="38585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607314</xdr:colOff>
      <xdr:row>54</xdr:row>
      <xdr:rowOff>189214</xdr:rowOff>
    </xdr:to>
    <xdr:pic>
      <xdr:nvPicPr>
        <xdr:cNvPr id="3" name="Picture 2">
          <a:extLst>
            <a:ext uri="{FF2B5EF4-FFF2-40B4-BE49-F238E27FC236}">
              <a16:creationId xmlns:a16="http://schemas.microsoft.com/office/drawing/2014/main" id="{CA58CB82-706E-48D4-97D9-01BF6B7C8642}"/>
            </a:ext>
          </a:extLst>
        </xdr:cNvPr>
        <xdr:cNvPicPr>
          <a:picLocks noChangeAspect="1"/>
        </xdr:cNvPicPr>
      </xdr:nvPicPr>
      <xdr:blipFill>
        <a:blip xmlns:r="http://schemas.openxmlformats.org/officeDocument/2006/relationships" r:embed="rId1"/>
        <a:stretch>
          <a:fillRect/>
        </a:stretch>
      </xdr:blipFill>
      <xdr:spPr>
        <a:xfrm>
          <a:off x="609600" y="190500"/>
          <a:ext cx="18285714" cy="102857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29</xdr:col>
      <xdr:colOff>409575</xdr:colOff>
      <xdr:row>43</xdr:row>
      <xdr:rowOff>142875</xdr:rowOff>
    </xdr:to>
    <xdr:pic>
      <xdr:nvPicPr>
        <xdr:cNvPr id="2" name="Picture 1">
          <a:extLst>
            <a:ext uri="{FF2B5EF4-FFF2-40B4-BE49-F238E27FC236}">
              <a16:creationId xmlns:a16="http://schemas.microsoft.com/office/drawing/2014/main" id="{47AFA642-8600-49D5-B0B8-0F77266F08EF}"/>
            </a:ext>
          </a:extLst>
        </xdr:cNvPr>
        <xdr:cNvPicPr>
          <a:picLocks noChangeAspect="1"/>
        </xdr:cNvPicPr>
      </xdr:nvPicPr>
      <xdr:blipFill>
        <a:blip xmlns:r="http://schemas.openxmlformats.org/officeDocument/2006/relationships" r:embed="rId1"/>
        <a:stretch>
          <a:fillRect/>
        </a:stretch>
      </xdr:blipFill>
      <xdr:spPr>
        <a:xfrm>
          <a:off x="0" y="190500"/>
          <a:ext cx="18087975" cy="8143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30</xdr:col>
      <xdr:colOff>409575</xdr:colOff>
      <xdr:row>42</xdr:row>
      <xdr:rowOff>142875</xdr:rowOff>
    </xdr:to>
    <xdr:pic>
      <xdr:nvPicPr>
        <xdr:cNvPr id="2" name="Picture 1">
          <a:extLst>
            <a:ext uri="{FF2B5EF4-FFF2-40B4-BE49-F238E27FC236}">
              <a16:creationId xmlns:a16="http://schemas.microsoft.com/office/drawing/2014/main" id="{B3C7F7AF-9C16-44C9-AD6F-0E4B82BDFEA6}"/>
            </a:ext>
          </a:extLst>
        </xdr:cNvPr>
        <xdr:cNvPicPr>
          <a:picLocks noChangeAspect="1"/>
        </xdr:cNvPicPr>
      </xdr:nvPicPr>
      <xdr:blipFill>
        <a:blip xmlns:r="http://schemas.openxmlformats.org/officeDocument/2006/relationships" r:embed="rId1"/>
        <a:stretch>
          <a:fillRect/>
        </a:stretch>
      </xdr:blipFill>
      <xdr:spPr>
        <a:xfrm>
          <a:off x="609600" y="0"/>
          <a:ext cx="18087975" cy="8143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29</xdr:col>
      <xdr:colOff>409575</xdr:colOff>
      <xdr:row>44</xdr:row>
      <xdr:rowOff>152400</xdr:rowOff>
    </xdr:to>
    <xdr:pic>
      <xdr:nvPicPr>
        <xdr:cNvPr id="2" name="Picture 1">
          <a:extLst>
            <a:ext uri="{FF2B5EF4-FFF2-40B4-BE49-F238E27FC236}">
              <a16:creationId xmlns:a16="http://schemas.microsoft.com/office/drawing/2014/main" id="{CB597C7E-3EDA-494D-A4BC-B6DD6E625E71}"/>
            </a:ext>
          </a:extLst>
        </xdr:cNvPr>
        <xdr:cNvPicPr>
          <a:picLocks noChangeAspect="1"/>
        </xdr:cNvPicPr>
      </xdr:nvPicPr>
      <xdr:blipFill>
        <a:blip xmlns:r="http://schemas.openxmlformats.org/officeDocument/2006/relationships" r:embed="rId1"/>
        <a:stretch>
          <a:fillRect/>
        </a:stretch>
      </xdr:blipFill>
      <xdr:spPr>
        <a:xfrm>
          <a:off x="0" y="190500"/>
          <a:ext cx="18087975" cy="834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448929</xdr:colOff>
      <xdr:row>47</xdr:row>
      <xdr:rowOff>125028</xdr:rowOff>
    </xdr:to>
    <xdr:pic>
      <xdr:nvPicPr>
        <xdr:cNvPr id="2" name="Picture 1">
          <a:extLst>
            <a:ext uri="{FF2B5EF4-FFF2-40B4-BE49-F238E27FC236}">
              <a16:creationId xmlns:a16="http://schemas.microsoft.com/office/drawing/2014/main" id="{DC105EB7-CFE2-4B9F-BC44-E1EE2BF452F1}"/>
            </a:ext>
          </a:extLst>
        </xdr:cNvPr>
        <xdr:cNvPicPr>
          <a:picLocks noChangeAspect="1"/>
        </xdr:cNvPicPr>
      </xdr:nvPicPr>
      <xdr:blipFill>
        <a:blip xmlns:r="http://schemas.openxmlformats.org/officeDocument/2006/relationships" r:embed="rId1"/>
        <a:stretch>
          <a:fillRect/>
        </a:stretch>
      </xdr:blipFill>
      <xdr:spPr>
        <a:xfrm>
          <a:off x="609600" y="190500"/>
          <a:ext cx="8983329" cy="8621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372718</xdr:colOff>
      <xdr:row>46</xdr:row>
      <xdr:rowOff>10723</xdr:rowOff>
    </xdr:to>
    <xdr:pic>
      <xdr:nvPicPr>
        <xdr:cNvPr id="2" name="Picture 1">
          <a:extLst>
            <a:ext uri="{FF2B5EF4-FFF2-40B4-BE49-F238E27FC236}">
              <a16:creationId xmlns:a16="http://schemas.microsoft.com/office/drawing/2014/main" id="{406EFEB4-7E3D-4898-B0FA-3690A6133DF4}"/>
            </a:ext>
          </a:extLst>
        </xdr:cNvPr>
        <xdr:cNvPicPr>
          <a:picLocks noChangeAspect="1"/>
        </xdr:cNvPicPr>
      </xdr:nvPicPr>
      <xdr:blipFill>
        <a:blip xmlns:r="http://schemas.openxmlformats.org/officeDocument/2006/relationships" r:embed="rId1"/>
        <a:stretch>
          <a:fillRect/>
        </a:stretch>
      </xdr:blipFill>
      <xdr:spPr>
        <a:xfrm>
          <a:off x="609600" y="190500"/>
          <a:ext cx="8907118" cy="85832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400050</xdr:colOff>
      <xdr:row>0</xdr:row>
      <xdr:rowOff>0</xdr:rowOff>
    </xdr:from>
    <xdr:to>
      <xdr:col>15</xdr:col>
      <xdr:colOff>306063</xdr:colOff>
      <xdr:row>45</xdr:row>
      <xdr:rowOff>29775</xdr:rowOff>
    </xdr:to>
    <xdr:pic>
      <xdr:nvPicPr>
        <xdr:cNvPr id="3" name="Picture 2">
          <a:extLst>
            <a:ext uri="{FF2B5EF4-FFF2-40B4-BE49-F238E27FC236}">
              <a16:creationId xmlns:a16="http://schemas.microsoft.com/office/drawing/2014/main" id="{5891DA78-C488-46A4-A2A8-21913C0B8DE7}"/>
            </a:ext>
          </a:extLst>
        </xdr:cNvPr>
        <xdr:cNvPicPr>
          <a:picLocks noChangeAspect="1"/>
        </xdr:cNvPicPr>
      </xdr:nvPicPr>
      <xdr:blipFill>
        <a:blip xmlns:r="http://schemas.openxmlformats.org/officeDocument/2006/relationships" r:embed="rId1"/>
        <a:stretch>
          <a:fillRect/>
        </a:stretch>
      </xdr:blipFill>
      <xdr:spPr>
        <a:xfrm>
          <a:off x="400050" y="0"/>
          <a:ext cx="9050013" cy="8602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401297</xdr:colOff>
      <xdr:row>48</xdr:row>
      <xdr:rowOff>48835</xdr:rowOff>
    </xdr:to>
    <xdr:pic>
      <xdr:nvPicPr>
        <xdr:cNvPr id="2" name="Picture 1">
          <a:extLst>
            <a:ext uri="{FF2B5EF4-FFF2-40B4-BE49-F238E27FC236}">
              <a16:creationId xmlns:a16="http://schemas.microsoft.com/office/drawing/2014/main" id="{EDF4F837-B8D1-4C0D-87E1-147B5605B10A}"/>
            </a:ext>
          </a:extLst>
        </xdr:cNvPr>
        <xdr:cNvPicPr>
          <a:picLocks noChangeAspect="1"/>
        </xdr:cNvPicPr>
      </xdr:nvPicPr>
      <xdr:blipFill>
        <a:blip xmlns:r="http://schemas.openxmlformats.org/officeDocument/2006/relationships" r:embed="rId1"/>
        <a:stretch>
          <a:fillRect/>
        </a:stretch>
      </xdr:blipFill>
      <xdr:spPr>
        <a:xfrm>
          <a:off x="609600" y="190500"/>
          <a:ext cx="8935697" cy="8668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14</xdr:col>
      <xdr:colOff>420350</xdr:colOff>
      <xdr:row>52</xdr:row>
      <xdr:rowOff>67881</xdr:rowOff>
    </xdr:to>
    <xdr:pic>
      <xdr:nvPicPr>
        <xdr:cNvPr id="2" name="Picture 1">
          <a:extLst>
            <a:ext uri="{FF2B5EF4-FFF2-40B4-BE49-F238E27FC236}">
              <a16:creationId xmlns:a16="http://schemas.microsoft.com/office/drawing/2014/main" id="{56C550B1-5CE8-496C-B4B6-D36CDFDE2264}"/>
            </a:ext>
          </a:extLst>
        </xdr:cNvPr>
        <xdr:cNvPicPr>
          <a:picLocks noChangeAspect="1"/>
        </xdr:cNvPicPr>
      </xdr:nvPicPr>
      <xdr:blipFill>
        <a:blip xmlns:r="http://schemas.openxmlformats.org/officeDocument/2006/relationships" r:embed="rId1"/>
        <a:stretch>
          <a:fillRect/>
        </a:stretch>
      </xdr:blipFill>
      <xdr:spPr>
        <a:xfrm>
          <a:off x="0" y="1333500"/>
          <a:ext cx="8954750" cy="86403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20</xdr:col>
      <xdr:colOff>439402</xdr:colOff>
      <xdr:row>45</xdr:row>
      <xdr:rowOff>48828</xdr:rowOff>
    </xdr:to>
    <xdr:pic>
      <xdr:nvPicPr>
        <xdr:cNvPr id="2" name="Picture 1">
          <a:extLst>
            <a:ext uri="{FF2B5EF4-FFF2-40B4-BE49-F238E27FC236}">
              <a16:creationId xmlns:a16="http://schemas.microsoft.com/office/drawing/2014/main" id="{2A9C9628-27A2-4CE9-A777-18751F7E6078}"/>
            </a:ext>
          </a:extLst>
        </xdr:cNvPr>
        <xdr:cNvPicPr>
          <a:picLocks noChangeAspect="1"/>
        </xdr:cNvPicPr>
      </xdr:nvPicPr>
      <xdr:blipFill>
        <a:blip xmlns:r="http://schemas.openxmlformats.org/officeDocument/2006/relationships" r:embed="rId1"/>
        <a:stretch>
          <a:fillRect/>
        </a:stretch>
      </xdr:blipFill>
      <xdr:spPr>
        <a:xfrm>
          <a:off x="3657600" y="0"/>
          <a:ext cx="8973802" cy="8621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363192</xdr:colOff>
      <xdr:row>45</xdr:row>
      <xdr:rowOff>39275</xdr:rowOff>
    </xdr:to>
    <xdr:pic>
      <xdr:nvPicPr>
        <xdr:cNvPr id="2" name="Picture 1">
          <a:extLst>
            <a:ext uri="{FF2B5EF4-FFF2-40B4-BE49-F238E27FC236}">
              <a16:creationId xmlns:a16="http://schemas.microsoft.com/office/drawing/2014/main" id="{C583E6BD-6291-41FB-A65D-BD3B12E0460D}"/>
            </a:ext>
          </a:extLst>
        </xdr:cNvPr>
        <xdr:cNvPicPr>
          <a:picLocks noChangeAspect="1"/>
        </xdr:cNvPicPr>
      </xdr:nvPicPr>
      <xdr:blipFill>
        <a:blip xmlns:r="http://schemas.openxmlformats.org/officeDocument/2006/relationships" r:embed="rId1"/>
        <a:stretch>
          <a:fillRect/>
        </a:stretch>
      </xdr:blipFill>
      <xdr:spPr>
        <a:xfrm>
          <a:off x="609600" y="190500"/>
          <a:ext cx="8897592" cy="8421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409575</xdr:colOff>
      <xdr:row>47</xdr:row>
      <xdr:rowOff>66675</xdr:rowOff>
    </xdr:to>
    <xdr:pic>
      <xdr:nvPicPr>
        <xdr:cNvPr id="2" name="Picture 1">
          <a:extLst>
            <a:ext uri="{FF2B5EF4-FFF2-40B4-BE49-F238E27FC236}">
              <a16:creationId xmlns:a16="http://schemas.microsoft.com/office/drawing/2014/main" id="{ECA6D31F-8028-4BE0-9A53-F148FE2315D4}"/>
            </a:ext>
          </a:extLst>
        </xdr:cNvPr>
        <xdr:cNvPicPr>
          <a:picLocks noChangeAspect="1"/>
        </xdr:cNvPicPr>
      </xdr:nvPicPr>
      <xdr:blipFill>
        <a:blip xmlns:r="http://schemas.openxmlformats.org/officeDocument/2006/relationships" r:embed="rId1"/>
        <a:stretch>
          <a:fillRect/>
        </a:stretch>
      </xdr:blipFill>
      <xdr:spPr>
        <a:xfrm>
          <a:off x="609600" y="190500"/>
          <a:ext cx="18087975" cy="8829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4"/>
  <sheetViews>
    <sheetView tabSelected="1" topLeftCell="A18" zoomScale="130" zoomScaleNormal="130" workbookViewId="0">
      <selection activeCell="G39" sqref="G39"/>
    </sheetView>
  </sheetViews>
  <sheetFormatPr defaultRowHeight="15" x14ac:dyDescent="0.25"/>
  <cols>
    <col min="1" max="1" width="4.28515625" customWidth="1"/>
    <col min="2" max="2" width="11.140625" bestFit="1" customWidth="1"/>
    <col min="3" max="4" width="12.5703125" customWidth="1"/>
    <col min="5" max="5" width="15.42578125" customWidth="1"/>
    <col min="6" max="6" width="7.7109375" style="7" customWidth="1"/>
    <col min="7" max="7" width="9.85546875" customWidth="1"/>
    <col min="8" max="8" width="10.85546875" customWidth="1"/>
    <col min="9" max="9" width="11.85546875" customWidth="1"/>
    <col min="10" max="10" width="9.85546875" customWidth="1"/>
    <col min="11" max="13" width="9.140625" hidden="1" customWidth="1"/>
    <col min="14" max="14" width="9.85546875" customWidth="1"/>
    <col min="15" max="15" width="10.5703125" customWidth="1"/>
    <col min="16" max="16" width="9.85546875" customWidth="1"/>
    <col min="17" max="17" width="10.7109375" customWidth="1"/>
    <col min="18" max="18" width="16" customWidth="1"/>
    <col min="19" max="19" width="11.28515625" customWidth="1"/>
  </cols>
  <sheetData>
    <row r="1" spans="1:22" s="1" customFormat="1" ht="60" x14ac:dyDescent="0.25">
      <c r="A1" s="3" t="s">
        <v>0</v>
      </c>
      <c r="B1" s="3" t="s">
        <v>6</v>
      </c>
      <c r="C1" s="3" t="s">
        <v>9</v>
      </c>
      <c r="D1" s="3" t="s">
        <v>10</v>
      </c>
      <c r="E1" s="3" t="s">
        <v>1</v>
      </c>
      <c r="F1" s="9" t="s">
        <v>8</v>
      </c>
      <c r="G1" s="9" t="s">
        <v>11</v>
      </c>
      <c r="H1" s="9" t="s">
        <v>12</v>
      </c>
      <c r="I1" s="3" t="s">
        <v>2</v>
      </c>
      <c r="J1" s="3" t="s">
        <v>3</v>
      </c>
      <c r="N1" s="1" t="s">
        <v>7</v>
      </c>
      <c r="O1" s="1" t="s">
        <v>4</v>
      </c>
      <c r="P1" s="1" t="s">
        <v>5</v>
      </c>
      <c r="Q1" s="1" t="s">
        <v>6</v>
      </c>
      <c r="R1" s="1" t="s">
        <v>1</v>
      </c>
      <c r="S1" s="1" t="s">
        <v>3</v>
      </c>
      <c r="V1" s="1" t="s">
        <v>19</v>
      </c>
    </row>
    <row r="2" spans="1:22" x14ac:dyDescent="0.25">
      <c r="A2" s="4">
        <f t="shared" ref="A2:A15" si="0">N2</f>
        <v>0</v>
      </c>
      <c r="B2" s="4">
        <f t="shared" ref="B2:B15" si="1">Q2</f>
        <v>350</v>
      </c>
      <c r="C2" s="4">
        <f>B2*1.2</f>
        <v>420</v>
      </c>
      <c r="D2" s="4">
        <f t="shared" ref="D2:D13" si="2">C2*1.2</f>
        <v>504</v>
      </c>
      <c r="E2" s="5">
        <f t="shared" ref="E2:E13" si="3">R2</f>
        <v>13000000</v>
      </c>
      <c r="F2" s="15">
        <f t="shared" ref="F2:F13" si="4">ROUND((E2/B2),0)</f>
        <v>37143</v>
      </c>
      <c r="G2" s="10">
        <f t="shared" ref="G2:G13" si="5">ROUND((E2/C2),0)</f>
        <v>30952</v>
      </c>
      <c r="H2" s="10">
        <f t="shared" ref="H2:H13" si="6">ROUND((E2/D2),0)</f>
        <v>25794</v>
      </c>
      <c r="I2" s="4" t="e">
        <f>#REF!</f>
        <v>#REF!</v>
      </c>
      <c r="J2" s="4">
        <f t="shared" ref="J2:J13" si="7">S2</f>
        <v>0</v>
      </c>
      <c r="O2">
        <v>0</v>
      </c>
      <c r="P2">
        <f t="shared" ref="P2:P8" si="8">O2/1.2</f>
        <v>0</v>
      </c>
      <c r="Q2">
        <v>350</v>
      </c>
      <c r="R2" s="2">
        <v>13000000</v>
      </c>
      <c r="S2" s="8"/>
      <c r="T2" s="8"/>
    </row>
    <row r="3" spans="1:22" x14ac:dyDescent="0.25">
      <c r="A3" s="4">
        <f t="shared" si="0"/>
        <v>0</v>
      </c>
      <c r="B3" s="4">
        <f t="shared" si="1"/>
        <v>455</v>
      </c>
      <c r="C3" s="4">
        <f t="shared" ref="C3:C15" si="9">B3*1.2</f>
        <v>546</v>
      </c>
      <c r="D3" s="4">
        <f t="shared" si="2"/>
        <v>655.19999999999993</v>
      </c>
      <c r="E3" s="5">
        <f t="shared" si="3"/>
        <v>14500000</v>
      </c>
      <c r="F3" s="10">
        <f t="shared" si="4"/>
        <v>31868</v>
      </c>
      <c r="G3" s="10">
        <f t="shared" si="5"/>
        <v>26557</v>
      </c>
      <c r="H3" s="10">
        <f t="shared" si="6"/>
        <v>22131</v>
      </c>
      <c r="I3" s="4" t="e">
        <f>#REF!</f>
        <v>#REF!</v>
      </c>
      <c r="J3" s="4">
        <f t="shared" si="7"/>
        <v>0</v>
      </c>
      <c r="O3">
        <v>0</v>
      </c>
      <c r="P3">
        <f t="shared" si="8"/>
        <v>0</v>
      </c>
      <c r="Q3">
        <v>455</v>
      </c>
      <c r="R3" s="2">
        <v>14500000</v>
      </c>
      <c r="S3" s="8"/>
      <c r="T3" s="8"/>
    </row>
    <row r="4" spans="1:22" x14ac:dyDescent="0.25">
      <c r="A4" s="4">
        <f t="shared" si="0"/>
        <v>0</v>
      </c>
      <c r="B4" s="4">
        <f t="shared" si="1"/>
        <v>554</v>
      </c>
      <c r="C4" s="4">
        <f t="shared" si="9"/>
        <v>664.8</v>
      </c>
      <c r="D4" s="4">
        <f t="shared" si="2"/>
        <v>797.75999999999988</v>
      </c>
      <c r="E4" s="5">
        <f t="shared" si="3"/>
        <v>18200000</v>
      </c>
      <c r="F4" s="10">
        <f t="shared" si="4"/>
        <v>32852</v>
      </c>
      <c r="G4" s="10">
        <f t="shared" si="5"/>
        <v>27377</v>
      </c>
      <c r="H4" s="10">
        <f t="shared" si="6"/>
        <v>22814</v>
      </c>
      <c r="I4" s="4" t="e">
        <f>#REF!</f>
        <v>#REF!</v>
      </c>
      <c r="J4" s="4">
        <f t="shared" si="7"/>
        <v>0</v>
      </c>
      <c r="O4">
        <v>0</v>
      </c>
      <c r="P4">
        <f t="shared" ref="P4" si="10">O4/1.2</f>
        <v>0</v>
      </c>
      <c r="Q4">
        <v>554</v>
      </c>
      <c r="R4" s="2">
        <v>18200000</v>
      </c>
      <c r="S4" s="8"/>
      <c r="T4" s="8"/>
    </row>
    <row r="5" spans="1:22" x14ac:dyDescent="0.25">
      <c r="A5" s="4">
        <f t="shared" si="0"/>
        <v>0</v>
      </c>
      <c r="B5" s="4">
        <f t="shared" si="1"/>
        <v>996</v>
      </c>
      <c r="C5" s="4">
        <f t="shared" si="9"/>
        <v>1195.2</v>
      </c>
      <c r="D5" s="4">
        <f t="shared" si="2"/>
        <v>1434.24</v>
      </c>
      <c r="E5" s="5">
        <f t="shared" si="3"/>
        <v>39900000</v>
      </c>
      <c r="F5" s="15">
        <f t="shared" si="4"/>
        <v>40060</v>
      </c>
      <c r="G5" s="10">
        <f t="shared" si="5"/>
        <v>33384</v>
      </c>
      <c r="H5" s="10">
        <f t="shared" si="6"/>
        <v>27820</v>
      </c>
      <c r="I5" s="4" t="e">
        <f>#REF!</f>
        <v>#REF!</v>
      </c>
      <c r="J5" s="4">
        <f t="shared" si="7"/>
        <v>0</v>
      </c>
      <c r="O5">
        <v>0</v>
      </c>
      <c r="P5">
        <f t="shared" si="8"/>
        <v>0</v>
      </c>
      <c r="Q5">
        <v>996</v>
      </c>
      <c r="R5" s="2">
        <v>39900000</v>
      </c>
      <c r="S5" s="8"/>
      <c r="T5" s="8"/>
    </row>
    <row r="6" spans="1:22" x14ac:dyDescent="0.25">
      <c r="A6" s="4">
        <f t="shared" si="0"/>
        <v>0</v>
      </c>
      <c r="B6" s="4">
        <f t="shared" si="1"/>
        <v>2850</v>
      </c>
      <c r="C6" s="4">
        <f t="shared" si="9"/>
        <v>3420</v>
      </c>
      <c r="D6" s="4">
        <f t="shared" si="2"/>
        <v>4104</v>
      </c>
      <c r="E6" s="5">
        <f t="shared" si="3"/>
        <v>115000000</v>
      </c>
      <c r="F6" s="15">
        <f t="shared" si="4"/>
        <v>40351</v>
      </c>
      <c r="G6" s="10">
        <f t="shared" si="5"/>
        <v>33626</v>
      </c>
      <c r="H6" s="10">
        <f t="shared" si="6"/>
        <v>28021</v>
      </c>
      <c r="I6" s="4" t="e">
        <f>#REF!</f>
        <v>#REF!</v>
      </c>
      <c r="J6" s="4">
        <f t="shared" si="7"/>
        <v>0</v>
      </c>
      <c r="O6">
        <v>0</v>
      </c>
      <c r="P6">
        <f t="shared" si="8"/>
        <v>0</v>
      </c>
      <c r="Q6">
        <v>2850</v>
      </c>
      <c r="R6" s="2">
        <v>115000000</v>
      </c>
      <c r="S6" s="8"/>
      <c r="T6" s="8"/>
    </row>
    <row r="7" spans="1:22" x14ac:dyDescent="0.25">
      <c r="A7" s="4">
        <f t="shared" si="0"/>
        <v>0</v>
      </c>
      <c r="B7" s="4">
        <f t="shared" si="1"/>
        <v>775</v>
      </c>
      <c r="C7" s="4">
        <f t="shared" si="9"/>
        <v>930</v>
      </c>
      <c r="D7" s="4">
        <f t="shared" si="2"/>
        <v>1116</v>
      </c>
      <c r="E7" s="5">
        <f t="shared" si="3"/>
        <v>34000000</v>
      </c>
      <c r="F7" s="10">
        <f t="shared" si="4"/>
        <v>43871</v>
      </c>
      <c r="G7" s="10">
        <f t="shared" si="5"/>
        <v>36559</v>
      </c>
      <c r="H7" s="10">
        <f t="shared" si="6"/>
        <v>30466</v>
      </c>
      <c r="I7" s="4" t="e">
        <f>#REF!</f>
        <v>#REF!</v>
      </c>
      <c r="J7" s="4">
        <f t="shared" si="7"/>
        <v>0</v>
      </c>
      <c r="O7">
        <v>0</v>
      </c>
      <c r="P7">
        <f t="shared" si="8"/>
        <v>0</v>
      </c>
      <c r="Q7">
        <v>775</v>
      </c>
      <c r="R7" s="2">
        <v>34000000</v>
      </c>
      <c r="S7" s="8"/>
      <c r="T7" s="8"/>
    </row>
    <row r="8" spans="1:22" x14ac:dyDescent="0.25">
      <c r="A8" s="4">
        <f t="shared" si="0"/>
        <v>0</v>
      </c>
      <c r="B8" s="4">
        <f t="shared" si="1"/>
        <v>950</v>
      </c>
      <c r="C8" s="4">
        <f t="shared" si="9"/>
        <v>1140</v>
      </c>
      <c r="D8" s="4">
        <f t="shared" si="2"/>
        <v>1368</v>
      </c>
      <c r="E8" s="5">
        <f t="shared" si="3"/>
        <v>35000000</v>
      </c>
      <c r="F8" s="10">
        <f t="shared" si="4"/>
        <v>36842</v>
      </c>
      <c r="G8" s="10">
        <f t="shared" si="5"/>
        <v>30702</v>
      </c>
      <c r="H8" s="10">
        <f t="shared" si="6"/>
        <v>25585</v>
      </c>
      <c r="I8" s="4" t="e">
        <f>#REF!</f>
        <v>#REF!</v>
      </c>
      <c r="J8" s="4">
        <f t="shared" si="7"/>
        <v>0</v>
      </c>
      <c r="O8">
        <v>0</v>
      </c>
      <c r="P8">
        <f t="shared" si="8"/>
        <v>0</v>
      </c>
      <c r="Q8">
        <v>950</v>
      </c>
      <c r="R8" s="2">
        <v>35000000</v>
      </c>
      <c r="S8" s="8"/>
      <c r="T8" s="8"/>
    </row>
    <row r="9" spans="1:22" x14ac:dyDescent="0.25">
      <c r="A9" s="4">
        <f t="shared" si="0"/>
        <v>0</v>
      </c>
      <c r="B9" s="4">
        <f t="shared" si="1"/>
        <v>354.04590000000002</v>
      </c>
      <c r="C9" s="4">
        <f t="shared" si="9"/>
        <v>424.85507999999999</v>
      </c>
      <c r="D9" s="4">
        <f t="shared" si="2"/>
        <v>509.82609599999995</v>
      </c>
      <c r="E9" s="5">
        <f t="shared" si="3"/>
        <v>10500000</v>
      </c>
      <c r="F9" s="15">
        <f t="shared" si="4"/>
        <v>29657</v>
      </c>
      <c r="G9" s="10">
        <f t="shared" si="5"/>
        <v>24714</v>
      </c>
      <c r="H9" s="10">
        <f t="shared" si="6"/>
        <v>20595</v>
      </c>
      <c r="I9" s="4" t="e">
        <f>#REF!</f>
        <v>#REF!</v>
      </c>
      <c r="J9" s="4" t="str">
        <f t="shared" si="7"/>
        <v>16.01.2023</v>
      </c>
      <c r="O9">
        <v>0</v>
      </c>
      <c r="P9">
        <f>39.47*10.764</f>
        <v>424.85507999999999</v>
      </c>
      <c r="Q9">
        <f t="shared" ref="Q9:Q12" si="11">P9/1.2</f>
        <v>354.04590000000002</v>
      </c>
      <c r="R9" s="2">
        <v>10500000</v>
      </c>
      <c r="S9" s="8" t="s">
        <v>18</v>
      </c>
      <c r="T9" s="8">
        <v>3</v>
      </c>
      <c r="U9">
        <f>F9*1.2</f>
        <v>35588.400000000001</v>
      </c>
    </row>
    <row r="10" spans="1:22" x14ac:dyDescent="0.25">
      <c r="A10" s="4">
        <f t="shared" si="0"/>
        <v>0</v>
      </c>
      <c r="B10" s="4">
        <f t="shared" si="1"/>
        <v>354</v>
      </c>
      <c r="C10" s="4">
        <f t="shared" si="9"/>
        <v>424.8</v>
      </c>
      <c r="D10" s="4">
        <f t="shared" si="2"/>
        <v>509.76</v>
      </c>
      <c r="E10" s="5">
        <f t="shared" si="3"/>
        <v>9216000</v>
      </c>
      <c r="F10" s="10">
        <f t="shared" si="4"/>
        <v>26034</v>
      </c>
      <c r="G10" s="10">
        <f t="shared" si="5"/>
        <v>21695</v>
      </c>
      <c r="H10" s="10">
        <f t="shared" si="6"/>
        <v>18079</v>
      </c>
      <c r="I10" s="4" t="e">
        <f>#REF!</f>
        <v>#REF!</v>
      </c>
      <c r="J10" s="4" t="str">
        <f t="shared" si="7"/>
        <v>12.02.24</v>
      </c>
      <c r="O10">
        <v>0</v>
      </c>
      <c r="P10">
        <f t="shared" ref="P10" si="12">O10/1.2</f>
        <v>0</v>
      </c>
      <c r="Q10">
        <v>354</v>
      </c>
      <c r="R10" s="2">
        <v>9216000</v>
      </c>
      <c r="S10" s="8" t="s">
        <v>20</v>
      </c>
      <c r="T10" s="8">
        <v>5</v>
      </c>
      <c r="U10">
        <f>F10*1.2</f>
        <v>31240.799999999999</v>
      </c>
    </row>
    <row r="11" spans="1:22" x14ac:dyDescent="0.25">
      <c r="A11" s="4">
        <f t="shared" si="0"/>
        <v>0</v>
      </c>
      <c r="B11" s="4">
        <f t="shared" si="1"/>
        <v>465.09449999999998</v>
      </c>
      <c r="C11" s="4">
        <f t="shared" si="9"/>
        <v>558.11339999999996</v>
      </c>
      <c r="D11" s="4">
        <f t="shared" si="2"/>
        <v>669.7360799999999</v>
      </c>
      <c r="E11" s="5">
        <f t="shared" si="3"/>
        <v>12000000</v>
      </c>
      <c r="F11" s="10">
        <f t="shared" si="4"/>
        <v>25801</v>
      </c>
      <c r="G11" s="10">
        <f t="shared" si="5"/>
        <v>21501</v>
      </c>
      <c r="H11" s="10">
        <f t="shared" si="6"/>
        <v>17918</v>
      </c>
      <c r="I11" s="4" t="e">
        <f>#REF!</f>
        <v>#REF!</v>
      </c>
      <c r="J11" s="4" t="str">
        <f t="shared" si="7"/>
        <v>03.08.22</v>
      </c>
      <c r="O11">
        <v>0</v>
      </c>
      <c r="P11">
        <f>51.85*10.764</f>
        <v>558.11339999999996</v>
      </c>
      <c r="Q11">
        <f t="shared" si="11"/>
        <v>465.09449999999998</v>
      </c>
      <c r="R11" s="2">
        <v>12000000</v>
      </c>
      <c r="S11" s="8" t="s">
        <v>21</v>
      </c>
      <c r="T11" s="8">
        <v>4</v>
      </c>
      <c r="U11">
        <f>F11*1.2</f>
        <v>30961.199999999997</v>
      </c>
    </row>
    <row r="12" spans="1:22" x14ac:dyDescent="0.25">
      <c r="A12" s="4">
        <f t="shared" si="0"/>
        <v>0</v>
      </c>
      <c r="B12" s="4">
        <f t="shared" si="1"/>
        <v>848.29289999999992</v>
      </c>
      <c r="C12" s="4">
        <f t="shared" si="9"/>
        <v>1017.9514799999998</v>
      </c>
      <c r="D12" s="4">
        <f t="shared" si="2"/>
        <v>1221.5417759999998</v>
      </c>
      <c r="E12" s="5">
        <f t="shared" si="3"/>
        <v>24003000</v>
      </c>
      <c r="F12" s="10">
        <f t="shared" si="4"/>
        <v>28296</v>
      </c>
      <c r="G12" s="10">
        <f t="shared" si="5"/>
        <v>23580</v>
      </c>
      <c r="H12" s="10">
        <f t="shared" si="6"/>
        <v>19650</v>
      </c>
      <c r="I12" s="4" t="e">
        <f>#REF!</f>
        <v>#REF!</v>
      </c>
      <c r="J12" s="4" t="str">
        <f t="shared" si="7"/>
        <v xml:space="preserve">  06.08.2024</v>
      </c>
      <c r="O12">
        <v>0</v>
      </c>
      <c r="P12">
        <f>94.57*10.764</f>
        <v>1017.9514799999998</v>
      </c>
      <c r="Q12">
        <f t="shared" si="11"/>
        <v>848.29289999999992</v>
      </c>
      <c r="R12" s="2">
        <v>24003000</v>
      </c>
      <c r="S12" s="8" t="s">
        <v>22</v>
      </c>
      <c r="T12" s="8">
        <v>3</v>
      </c>
      <c r="U12">
        <f>F12*1.2</f>
        <v>33955.199999999997</v>
      </c>
    </row>
    <row r="13" spans="1:22" x14ac:dyDescent="0.25">
      <c r="A13" s="4">
        <f t="shared" si="0"/>
        <v>0</v>
      </c>
      <c r="B13" s="4">
        <f t="shared" si="1"/>
        <v>659</v>
      </c>
      <c r="C13" s="4">
        <f t="shared" si="9"/>
        <v>790.8</v>
      </c>
      <c r="D13" s="4">
        <f t="shared" si="2"/>
        <v>948.95999999999992</v>
      </c>
      <c r="E13" s="5">
        <f t="shared" si="3"/>
        <v>31500000</v>
      </c>
      <c r="F13" s="10">
        <f t="shared" si="4"/>
        <v>47800</v>
      </c>
      <c r="G13" s="10">
        <f t="shared" si="5"/>
        <v>39833</v>
      </c>
      <c r="H13" s="10">
        <f t="shared" si="6"/>
        <v>33194</v>
      </c>
      <c r="I13" s="4" t="e">
        <f>#REF!</f>
        <v>#REF!</v>
      </c>
      <c r="J13" s="4" t="str">
        <f t="shared" si="7"/>
        <v>29.05.24</v>
      </c>
      <c r="O13">
        <v>0</v>
      </c>
      <c r="P13">
        <f t="shared" ref="P13" si="13">O13/1.2</f>
        <v>0</v>
      </c>
      <c r="Q13">
        <v>659</v>
      </c>
      <c r="R13" s="2">
        <v>31500000</v>
      </c>
      <c r="S13" s="8" t="s">
        <v>23</v>
      </c>
      <c r="T13" s="8">
        <v>7</v>
      </c>
      <c r="U13">
        <f>F13*1.2</f>
        <v>57360</v>
      </c>
    </row>
    <row r="14" spans="1:22" x14ac:dyDescent="0.25">
      <c r="A14" s="4">
        <f t="shared" si="0"/>
        <v>0</v>
      </c>
      <c r="B14" s="4">
        <f t="shared" si="1"/>
        <v>0</v>
      </c>
      <c r="C14" s="4">
        <f t="shared" si="9"/>
        <v>0</v>
      </c>
      <c r="D14" s="4">
        <f t="shared" ref="D14:D15" si="14">C14*1.2</f>
        <v>0</v>
      </c>
      <c r="E14" s="5">
        <f t="shared" ref="E14:E15" si="15">R14</f>
        <v>0</v>
      </c>
      <c r="F14" s="10" t="e">
        <f t="shared" ref="F14:F15" si="16">ROUND((E14/B14),0)</f>
        <v>#DIV/0!</v>
      </c>
      <c r="G14" s="10" t="e">
        <f t="shared" ref="G14:G15" si="17">ROUND((E14/C14),0)</f>
        <v>#DIV/0!</v>
      </c>
      <c r="H14" s="4" t="e">
        <f t="shared" ref="H14:H15" si="18">ROUND((E14/D14),0)</f>
        <v>#DIV/0!</v>
      </c>
      <c r="I14" s="4" t="e">
        <f>#REF!</f>
        <v>#REF!</v>
      </c>
      <c r="J14" s="4">
        <f t="shared" ref="J14:J15" si="19">S14</f>
        <v>0</v>
      </c>
      <c r="O14">
        <v>0</v>
      </c>
      <c r="P14">
        <f t="shared" ref="P14:P15" si="20">O14/1.2</f>
        <v>0</v>
      </c>
      <c r="Q14">
        <f t="shared" ref="Q14:Q15" si="21">P14/1.2</f>
        <v>0</v>
      </c>
      <c r="R14" s="2">
        <v>0</v>
      </c>
      <c r="S14" s="8"/>
      <c r="T14" s="8"/>
    </row>
    <row r="15" spans="1:22" x14ac:dyDescent="0.25">
      <c r="A15" s="4">
        <f t="shared" si="0"/>
        <v>0</v>
      </c>
      <c r="B15" s="4">
        <f t="shared" si="1"/>
        <v>0</v>
      </c>
      <c r="C15" s="4">
        <f t="shared" si="9"/>
        <v>0</v>
      </c>
      <c r="D15" s="4">
        <f t="shared" si="14"/>
        <v>0</v>
      </c>
      <c r="E15" s="5">
        <f t="shared" si="15"/>
        <v>0</v>
      </c>
      <c r="F15" s="10" t="e">
        <f t="shared" si="16"/>
        <v>#DIV/0!</v>
      </c>
      <c r="G15" s="4" t="e">
        <f t="shared" si="17"/>
        <v>#DIV/0!</v>
      </c>
      <c r="H15" s="4" t="e">
        <f t="shared" si="18"/>
        <v>#DIV/0!</v>
      </c>
      <c r="I15" s="4" t="e">
        <f>#REF!</f>
        <v>#REF!</v>
      </c>
      <c r="J15" s="4">
        <f t="shared" si="19"/>
        <v>0</v>
      </c>
      <c r="O15">
        <v>0</v>
      </c>
      <c r="P15">
        <f t="shared" si="20"/>
        <v>0</v>
      </c>
      <c r="Q15">
        <f t="shared" si="21"/>
        <v>0</v>
      </c>
      <c r="R15" s="2">
        <v>0</v>
      </c>
      <c r="S15" s="8"/>
      <c r="T15" s="8"/>
    </row>
    <row r="17" spans="1:24" x14ac:dyDescent="0.25">
      <c r="H17" t="s">
        <v>25</v>
      </c>
    </row>
    <row r="18" spans="1:24" x14ac:dyDescent="0.25">
      <c r="I18" s="21" t="s">
        <v>40</v>
      </c>
      <c r="J18" s="6" t="s">
        <v>29</v>
      </c>
      <c r="K18" s="6"/>
    </row>
    <row r="19" spans="1:24" x14ac:dyDescent="0.25">
      <c r="H19" t="s">
        <v>13</v>
      </c>
      <c r="I19" s="22">
        <v>1418</v>
      </c>
      <c r="J19" s="23">
        <v>29000</v>
      </c>
      <c r="K19" s="6">
        <f>J19*I19</f>
        <v>41122000</v>
      </c>
      <c r="N19">
        <f>J19*I19</f>
        <v>41122000</v>
      </c>
    </row>
    <row r="20" spans="1:24" x14ac:dyDescent="0.25">
      <c r="H20" t="s">
        <v>27</v>
      </c>
      <c r="I20" s="22">
        <v>1699</v>
      </c>
      <c r="J20" s="23">
        <f>J19*40%</f>
        <v>11600</v>
      </c>
      <c r="K20" s="6">
        <f>J20*I20</f>
        <v>19708400</v>
      </c>
      <c r="N20">
        <f t="shared" ref="N20:N21" si="22">J20*I20</f>
        <v>19708400</v>
      </c>
    </row>
    <row r="21" spans="1:24" x14ac:dyDescent="0.25">
      <c r="G21" s="6"/>
      <c r="H21" t="s">
        <v>39</v>
      </c>
      <c r="I21" s="22">
        <v>1418</v>
      </c>
      <c r="J21" s="23">
        <v>3000</v>
      </c>
      <c r="K21" s="6">
        <f>J21*I21</f>
        <v>4254000</v>
      </c>
      <c r="N21">
        <f t="shared" si="22"/>
        <v>4254000</v>
      </c>
      <c r="P21" s="6"/>
    </row>
    <row r="22" spans="1:24" x14ac:dyDescent="0.25">
      <c r="I22" s="21"/>
      <c r="J22" s="6" t="s">
        <v>30</v>
      </c>
      <c r="K22" s="6">
        <f>SUM(K19:K21)</f>
        <v>65084400</v>
      </c>
      <c r="N22" s="6">
        <f>SUM(N19:N21)</f>
        <v>65084400</v>
      </c>
    </row>
    <row r="23" spans="1:24" x14ac:dyDescent="0.25">
      <c r="I23" s="7"/>
    </row>
    <row r="24" spans="1:24" x14ac:dyDescent="0.25">
      <c r="I24" s="7"/>
      <c r="O24" s="6"/>
    </row>
    <row r="25" spans="1:24" x14ac:dyDescent="0.25">
      <c r="H25" t="s">
        <v>24</v>
      </c>
      <c r="P25" s="11"/>
      <c r="Q25" s="11"/>
      <c r="R25" s="13"/>
      <c r="T25" s="11"/>
      <c r="U25" s="11"/>
      <c r="V25" s="11"/>
      <c r="W25" s="11"/>
      <c r="X25" s="11"/>
    </row>
    <row r="26" spans="1:24" x14ac:dyDescent="0.25">
      <c r="P26" s="11"/>
      <c r="Q26" s="14"/>
      <c r="R26" s="14"/>
      <c r="T26" s="14"/>
      <c r="U26" s="14"/>
      <c r="V26" s="11"/>
      <c r="W26" s="11"/>
      <c r="X26" s="11"/>
    </row>
    <row r="27" spans="1:24" x14ac:dyDescent="0.25">
      <c r="H27" t="s">
        <v>14</v>
      </c>
      <c r="P27" s="11"/>
      <c r="Q27" s="11"/>
      <c r="R27" s="11"/>
      <c r="T27" s="11"/>
      <c r="U27" s="11"/>
      <c r="V27" s="11"/>
      <c r="W27" s="11"/>
      <c r="X27" s="11"/>
    </row>
    <row r="28" spans="1:24" x14ac:dyDescent="0.25">
      <c r="H28" t="s">
        <v>15</v>
      </c>
      <c r="J28">
        <f>35000/1.2</f>
        <v>29166.666666666668</v>
      </c>
      <c r="O28" s="6" t="s">
        <v>33</v>
      </c>
      <c r="P28" s="12"/>
      <c r="Q28" s="11"/>
      <c r="R28" s="11"/>
      <c r="T28" s="11"/>
      <c r="U28" s="11"/>
      <c r="V28" s="11"/>
      <c r="W28" s="11"/>
      <c r="X28" s="11"/>
    </row>
    <row r="29" spans="1:24" x14ac:dyDescent="0.25">
      <c r="H29" t="s">
        <v>16</v>
      </c>
      <c r="O29" s="6" t="s">
        <v>32</v>
      </c>
      <c r="P29" s="11"/>
      <c r="Q29" s="11"/>
      <c r="R29" s="12"/>
      <c r="T29" s="12"/>
      <c r="U29" s="12"/>
      <c r="V29" s="11"/>
      <c r="W29" s="11"/>
      <c r="X29" s="11"/>
    </row>
    <row r="30" spans="1:24" x14ac:dyDescent="0.25">
      <c r="A30" s="19" t="s">
        <v>38</v>
      </c>
      <c r="B30" s="19"/>
      <c r="C30" s="19"/>
      <c r="D30" s="19"/>
      <c r="E30" s="19"/>
      <c r="F30" s="19"/>
      <c r="G30" s="19"/>
      <c r="H30" t="s">
        <v>17</v>
      </c>
      <c r="O30" s="6" t="s">
        <v>13</v>
      </c>
      <c r="P30" s="12">
        <f>63.31*64.13</f>
        <v>4060.0702999999999</v>
      </c>
      <c r="Q30" s="11" t="s">
        <v>35</v>
      </c>
      <c r="R30" s="11"/>
      <c r="S30">
        <f>4060-2329</f>
        <v>1731</v>
      </c>
      <c r="T30" s="11"/>
      <c r="U30" s="11"/>
      <c r="V30" s="11"/>
      <c r="W30" s="11"/>
      <c r="X30" s="11"/>
    </row>
    <row r="31" spans="1:24" x14ac:dyDescent="0.25">
      <c r="A31" s="19"/>
      <c r="B31" s="19"/>
      <c r="C31" s="19"/>
      <c r="D31" s="19"/>
      <c r="E31" s="19"/>
      <c r="F31" s="19"/>
      <c r="G31" s="19"/>
      <c r="O31" t="s">
        <v>26</v>
      </c>
      <c r="P31" s="11">
        <f>8.72*49.55</f>
        <v>432.07600000000002</v>
      </c>
      <c r="Q31" s="11"/>
      <c r="R31" s="11"/>
      <c r="T31" s="11"/>
      <c r="U31" s="11"/>
      <c r="V31" s="11"/>
      <c r="W31" s="11"/>
      <c r="X31" s="11"/>
    </row>
    <row r="32" spans="1:24" x14ac:dyDescent="0.25">
      <c r="A32" s="19"/>
      <c r="B32" s="19"/>
      <c r="C32" s="19"/>
      <c r="D32" s="19"/>
      <c r="E32" s="19"/>
      <c r="F32" s="19"/>
      <c r="G32" s="19"/>
      <c r="I32" s="20" t="s">
        <v>34</v>
      </c>
      <c r="J32" s="20"/>
      <c r="K32" s="16"/>
      <c r="L32" s="16"/>
      <c r="M32" s="16"/>
      <c r="N32" s="16"/>
      <c r="O32" t="s">
        <v>26</v>
      </c>
      <c r="P32" s="11">
        <f>12.46*27.84</f>
        <v>346.88640000000004</v>
      </c>
      <c r="Q32" s="12"/>
      <c r="R32" s="11"/>
      <c r="T32" s="11"/>
      <c r="U32" s="11"/>
      <c r="V32" s="11"/>
      <c r="W32" s="11"/>
      <c r="X32" s="11"/>
    </row>
    <row r="33" spans="1:24" x14ac:dyDescent="0.25">
      <c r="A33" s="19"/>
      <c r="B33" s="19"/>
      <c r="C33" s="19"/>
      <c r="D33" s="19"/>
      <c r="E33" s="19"/>
      <c r="F33" s="19"/>
      <c r="G33" s="19"/>
      <c r="I33" s="16" t="s">
        <v>13</v>
      </c>
      <c r="J33" s="16">
        <v>2409</v>
      </c>
      <c r="K33" s="16"/>
      <c r="L33" s="16"/>
      <c r="M33" s="16"/>
      <c r="N33" s="16"/>
      <c r="O33" t="s">
        <v>26</v>
      </c>
      <c r="P33" s="11">
        <f>12.46*24.65</f>
        <v>307.13900000000001</v>
      </c>
      <c r="Q33" s="11"/>
      <c r="R33" s="11"/>
      <c r="T33" s="11"/>
      <c r="U33" s="11"/>
      <c r="V33" s="11"/>
      <c r="W33" s="11"/>
      <c r="X33" s="11"/>
    </row>
    <row r="34" spans="1:24" x14ac:dyDescent="0.25">
      <c r="A34" s="19"/>
      <c r="B34" s="19"/>
      <c r="C34" s="19"/>
      <c r="D34" s="19"/>
      <c r="E34" s="19"/>
      <c r="F34" s="19"/>
      <c r="G34" s="19"/>
      <c r="I34" s="16" t="s">
        <v>28</v>
      </c>
      <c r="J34" s="17">
        <v>723</v>
      </c>
      <c r="K34" s="16"/>
      <c r="L34" s="16"/>
      <c r="M34" s="16"/>
      <c r="N34" s="16"/>
      <c r="O34" s="6" t="s">
        <v>36</v>
      </c>
      <c r="P34" s="12">
        <f>P33+P32+P31</f>
        <v>1086.1014</v>
      </c>
      <c r="Q34" s="12">
        <f>P34/4</f>
        <v>271.52535</v>
      </c>
      <c r="R34" s="11"/>
      <c r="T34" s="11"/>
      <c r="U34" s="11"/>
      <c r="V34" s="11"/>
      <c r="W34" s="11"/>
      <c r="X34" s="11"/>
    </row>
    <row r="35" spans="1:24" x14ac:dyDescent="0.25">
      <c r="A35" s="19"/>
      <c r="B35" s="19"/>
      <c r="C35" s="19"/>
      <c r="D35" s="19"/>
      <c r="E35" s="19"/>
      <c r="F35" s="19"/>
      <c r="G35" s="19"/>
      <c r="I35" s="16" t="s">
        <v>27</v>
      </c>
      <c r="J35" s="17">
        <v>2329</v>
      </c>
      <c r="K35" s="16"/>
      <c r="L35" s="16"/>
      <c r="M35" s="16"/>
      <c r="N35" s="16"/>
      <c r="O35" t="s">
        <v>37</v>
      </c>
      <c r="P35" s="6">
        <f>P34+P30</f>
        <v>5146.1716999999999</v>
      </c>
      <c r="Q35" s="11"/>
      <c r="R35" s="11"/>
    </row>
    <row r="36" spans="1:24" x14ac:dyDescent="0.25">
      <c r="A36" s="19"/>
      <c r="B36" s="19"/>
      <c r="C36" s="19"/>
      <c r="D36" s="19"/>
      <c r="E36" s="19"/>
      <c r="F36" s="19"/>
      <c r="G36" s="19"/>
      <c r="I36" s="18" t="s">
        <v>30</v>
      </c>
      <c r="J36" s="18">
        <f>SUM(J33:J35)</f>
        <v>5461</v>
      </c>
      <c r="K36" s="16"/>
      <c r="L36" s="16"/>
      <c r="M36" s="16"/>
      <c r="N36" s="16"/>
      <c r="P36" s="6"/>
      <c r="Q36" s="11"/>
      <c r="R36" s="11"/>
      <c r="T36" s="6"/>
    </row>
    <row r="37" spans="1:24" ht="45.75" customHeight="1" x14ac:dyDescent="0.25">
      <c r="A37" s="19"/>
      <c r="B37" s="19"/>
      <c r="C37" s="19"/>
      <c r="D37" s="19"/>
      <c r="E37" s="19"/>
      <c r="F37" s="19"/>
      <c r="G37" s="19"/>
      <c r="P37" s="11"/>
      <c r="Q37" s="11"/>
      <c r="R37" s="11"/>
      <c r="S37" s="6"/>
    </row>
    <row r="38" spans="1:24" x14ac:dyDescent="0.25">
      <c r="O38" t="s">
        <v>31</v>
      </c>
    </row>
    <row r="39" spans="1:24" x14ac:dyDescent="0.25">
      <c r="O39">
        <v>801</v>
      </c>
      <c r="P39">
        <v>590</v>
      </c>
      <c r="Q39">
        <v>233</v>
      </c>
    </row>
    <row r="40" spans="1:24" x14ac:dyDescent="0.25">
      <c r="O40">
        <v>802</v>
      </c>
      <c r="P40">
        <v>590</v>
      </c>
      <c r="Q40">
        <v>233</v>
      </c>
    </row>
    <row r="41" spans="1:24" x14ac:dyDescent="0.25">
      <c r="O41">
        <v>803</v>
      </c>
      <c r="P41">
        <v>590</v>
      </c>
      <c r="Q41">
        <v>233</v>
      </c>
    </row>
    <row r="42" spans="1:24" x14ac:dyDescent="0.25">
      <c r="C42" s="6"/>
      <c r="O42">
        <v>804</v>
      </c>
      <c r="P42">
        <v>590</v>
      </c>
      <c r="Q42">
        <v>233</v>
      </c>
    </row>
    <row r="43" spans="1:24" x14ac:dyDescent="0.25">
      <c r="O43" s="6" t="s">
        <v>30</v>
      </c>
      <c r="P43" s="6">
        <f>SUM(P39:P42)</f>
        <v>2360</v>
      </c>
      <c r="Q43">
        <f>SUM(Q39:Q42)</f>
        <v>932</v>
      </c>
    </row>
    <row r="44" spans="1:24" x14ac:dyDescent="0.25">
      <c r="P44">
        <f>P43-Q43</f>
        <v>1428</v>
      </c>
    </row>
  </sheetData>
  <mergeCells count="2">
    <mergeCell ref="A30:G37"/>
    <mergeCell ref="I32:J32"/>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Normal="100" workbookViewId="0">
      <selection activeCell="B2" sqref="B2"/>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A2" sqref="A2"/>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A2" sqref="A2"/>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33:E44"/>
  <sheetViews>
    <sheetView zoomScaleNormal="100" workbookViewId="0">
      <selection activeCell="S12" sqref="S12"/>
    </sheetView>
  </sheetViews>
  <sheetFormatPr defaultRowHeight="15" x14ac:dyDescent="0.25"/>
  <sheetData>
    <row r="33" spans="5:5" ht="9" customHeight="1" x14ac:dyDescent="0.25"/>
    <row r="34" spans="5:5" hidden="1" x14ac:dyDescent="0.25"/>
    <row r="44" spans="5:5" x14ac:dyDescent="0.25">
      <c r="E44"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B2" sqref="B2"/>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
  <sheetViews>
    <sheetView zoomScaleNormal="100" workbookViewId="0">
      <selection activeCell="R13" sqref="R13"/>
    </sheetView>
  </sheetViews>
  <sheetFormatPr defaultRowHeight="15" x14ac:dyDescent="0.25"/>
  <sheetData>
    <row r="2" spans="1:1" x14ac:dyDescent="0.25">
      <c r="A2" s="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8:A19"/>
  <sheetViews>
    <sheetView zoomScaleNormal="100" workbookViewId="0">
      <selection activeCell="B2" sqref="B2"/>
    </sheetView>
  </sheetViews>
  <sheetFormatPr defaultRowHeight="15" x14ac:dyDescent="0.25"/>
  <sheetData>
    <row r="18" ht="3.75" customHeight="1" x14ac:dyDescent="0.25"/>
    <row r="19" hidden="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7" zoomScaleNormal="100" workbookViewId="0">
      <selection activeCell="A8" sqref="A8"/>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F1" zoomScaleNormal="100" workbookViewId="0">
      <selection activeCell="G1" sqref="G1"/>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2" sqref="B2"/>
    </sheetView>
  </sheetViews>
  <sheetFormatPr defaultRowHeight="15" x14ac:dyDescent="0.25"/>
  <sheetData>
    <row r="1" spans="1:1" x14ac:dyDescent="0.25">
      <c r="A1" s="6"/>
    </row>
  </sheetData>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Normal="100" workbookViewId="0">
      <selection activeCell="B2" sqref="B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20-20</vt:lpstr>
      <vt:lpstr>Sheet1</vt:lpstr>
      <vt:lpstr>Sheet2</vt:lpstr>
      <vt:lpstr>Sheet3</vt:lpstr>
      <vt:lpstr>Sheet4</vt:lpstr>
      <vt:lpstr>Sheet5</vt:lpstr>
      <vt:lpstr>Sheet6</vt:lpstr>
      <vt:lpstr>Sheet7</vt:lpstr>
      <vt:lpstr>Sheet8</vt:lpstr>
      <vt:lpstr>Sheet9</vt:lpstr>
      <vt:lpstr>Sheet10</vt:lpstr>
      <vt:lpstr>Sheet11</vt:lpstr>
      <vt:lpstr>Sheet12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Akhilesh</dc:creator>
  <cp:lastModifiedBy>manoj chalikwar</cp:lastModifiedBy>
  <cp:lastPrinted>2019-11-05T06:14:02Z</cp:lastPrinted>
  <dcterms:created xsi:type="dcterms:W3CDTF">2018-02-17T10:36:41Z</dcterms:created>
  <dcterms:modified xsi:type="dcterms:W3CDTF">2024-10-22T10:58:03Z</dcterms:modified>
</cp:coreProperties>
</file>