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September 2024\Rubina Mildred Rego - BOB - Approx\"/>
    </mc:Choice>
  </mc:AlternateContent>
  <xr:revisionPtr revIDLastSave="0" documentId="13_ncr:1_{9825AB43-7EA8-40FD-B5A8-6611A050117A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W46" i="4" l="1"/>
  <c r="AC16" i="18"/>
  <c r="U14" i="21"/>
  <c r="Z16" i="18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B7" i="4" s="1"/>
  <c r="C7" i="4" s="1"/>
  <c r="J7" i="4"/>
  <c r="I7" i="4"/>
  <c r="E7" i="4"/>
  <c r="A7" i="4"/>
  <c r="Q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Q17" i="4"/>
  <c r="B17" i="4" s="1"/>
  <c r="C17" i="4" s="1"/>
  <c r="D17" i="4" s="1"/>
  <c r="J17" i="4"/>
  <c r="I17" i="4"/>
  <c r="E17" i="4"/>
  <c r="A17" i="4"/>
  <c r="Q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<sst xmlns="http://schemas.openxmlformats.org/spreadsheetml/2006/main" count="49" uniqueCount="43">
  <si>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</si>
  <si>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</si>
  <si>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</si>
  <si>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</si>
  <si>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</si>
  <si>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</si>
  <si>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</si>
  <si>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</si>
  <si>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</si>
  <si>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</si>
  <si>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</si>
  <si>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</si>
  <si>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</si>
  <si>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</si>
  <si>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</si>
  <si>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</si>
  <si>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</si>
  <si>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</si>
  <si>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</si>
  <si>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</si>
  <si>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</si>
  <si>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</si>
  <si>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</si>
  <si>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</si>
  <si>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</si>
  <si>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</si>
  <si>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</si>
  <si>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</si>
  <si>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</si>
  <si>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</si>
  <si>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</si>
  <si>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</si>
  <si>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</si>
  <si>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</si>
  <si>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</si>
  <si>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</si>
  <si>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</si>
  <si>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</si>
  <si>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</si>
  <si>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</si>
  <si>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 xml:space="preserve"> Bank Of Baroda ( Subhash Nagar Branch )  - Rubina Mildred Rego </t>
  </si>
  <si>
    <t>Agree CA</t>
  </si>
  <si>
    <t>As per Society Letter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</si>
</sst>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191718</xdr:colOff>
      <xdr:row>47</xdr:row>
      <xdr:rowOff>86923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F084DC-192B-453F-BD11-9989F62DCC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26118" cy="858322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182191</xdr:colOff>
      <xdr:row>36</xdr:row>
      <xdr:rowOff>181931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013493-E75B-44EF-BB8D-2CFA62978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16591" cy="684943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15</xdr:col>
      <xdr:colOff>182191</xdr:colOff>
      <xdr:row>35</xdr:row>
      <xdr:rowOff>38983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F62008-405F-4042-BA52-0D87B5F2A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8716591" cy="632548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267928</xdr:colOff>
      <xdr:row>51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6B284C-BBDC-41F8-AD4E-0FF11D8E0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02328" cy="86784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239349</xdr:colOff>
      <xdr:row>46</xdr:row>
      <xdr:rowOff>153618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85D937-1325-4D7C-A347-D87F02CD1D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73749" cy="872611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191718</xdr:colOff>
      <xdr:row>48</xdr:row>
      <xdr:rowOff>115519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4A5C44-9016-43CF-8C34-709E00D83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26118" cy="873564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201244</xdr:colOff>
      <xdr:row>52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4017CD-246A-4D25-9583-944D2FBB6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35644" cy="862132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172665</xdr:colOff>
      <xdr:row>34</xdr:row>
      <xdr:rowOff>96167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455E41-344E-4AB2-A262-9A38B7DFCE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07065" cy="657316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191718</xdr:colOff>
      <xdr:row>37</xdr:row>
      <xdr:rowOff>58115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1E11B9-6E5F-412E-87CB-8A948A0AB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26118" cy="691611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277455</xdr:colOff>
      <xdr:row>36</xdr:row>
      <xdr:rowOff>58089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1925BD-821B-4163-B961-A18404F81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11855" cy="672558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182191</xdr:colOff>
      <xdr:row>39</xdr:row>
      <xdr:rowOff>86747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FAE4A09-4B8C-4CA0-946C-298612B90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16591" cy="732574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9" zoomScaleNormal="100" workbookViewId="0">
      <selection activeCell="V29" sqref="V2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27.140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431</v>
      </c>
      <c r="C3" s="4">
        <f>B3*1.2</f>
        <v>517.19999999999993</v>
      </c>
      <c r="D3" s="4">
        <f t="shared" ref="D3:D14" si="2">C3*1.2</f>
        <v>620.63999999999987</v>
      </c>
      <c r="E3" s="5">
        <f t="shared" ref="E3:E14" si="3">R3</f>
        <v>9182455</v>
      </c>
      <c r="F3" s="9">
        <f t="shared" ref="F3:F14" si="4">ROUND((E3/B3),0)</f>
        <v>21305</v>
      </c>
      <c r="G3" s="9">
        <f t="shared" ref="G3:G14" si="5">ROUND((E3/C3),0)</f>
        <v>17754</v>
      </c>
      <c r="H3" s="9">
        <f t="shared" ref="H3:H14" si="6">ROUND((E3/D3),0)</f>
        <v>14795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431</v>
      </c>
      <c r="R3" s="2">
        <v>9182455</v>
      </c>
    </row>
    <row r="4" spans="1:20" x14ac:dyDescent="0.25">
      <c r="A4" s="4">
        <f t="shared" ref="A4:A9" si="9">N4</f>
        <v>0</v>
      </c>
      <c r="B4" s="4">
        <f t="shared" ref="B4:B9" si="10">Q4</f>
        <v>697</v>
      </c>
      <c r="C4" s="4">
        <f t="shared" ref="C4:C9" si="11">B4*1.2</f>
        <v>836.4</v>
      </c>
      <c r="D4" s="4">
        <f t="shared" ref="D4:D9" si="12">C4*1.2</f>
        <v>1003.68</v>
      </c>
      <c r="E4" s="5">
        <f t="shared" ref="E4:E9" si="13">R4</f>
        <v>13600000</v>
      </c>
      <c r="F4" s="9">
        <f t="shared" ref="F4:F9" si="14">ROUND((E4/B4),0)</f>
        <v>19512</v>
      </c>
      <c r="G4" s="9">
        <f t="shared" ref="G4:G9" si="15">ROUND((E4/C4),0)</f>
        <v>16260</v>
      </c>
      <c r="H4" s="9">
        <f t="shared" ref="H4:H9" si="16">ROUND((E4/D4),0)</f>
        <v>13550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697</v>
      </c>
      <c r="R4" s="2">
        <v>13600000</v>
      </c>
    </row>
    <row r="5" spans="1:20" x14ac:dyDescent="0.25">
      <c r="A5" s="4">
        <f t="shared" si="9"/>
        <v>0</v>
      </c>
      <c r="B5" s="4">
        <f t="shared" si="10"/>
        <v>643</v>
      </c>
      <c r="C5" s="4">
        <f t="shared" si="11"/>
        <v>771.6</v>
      </c>
      <c r="D5" s="4">
        <f t="shared" si="12"/>
        <v>925.92</v>
      </c>
      <c r="E5" s="5">
        <f t="shared" si="13"/>
        <v>16500000</v>
      </c>
      <c r="F5" s="9">
        <f t="shared" si="14"/>
        <v>25661</v>
      </c>
      <c r="G5" s="9">
        <f t="shared" si="15"/>
        <v>21384</v>
      </c>
      <c r="H5" s="9">
        <f t="shared" si="16"/>
        <v>17820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643</v>
      </c>
      <c r="R5" s="2">
        <v>16500000</v>
      </c>
    </row>
    <row r="6" spans="1:20" x14ac:dyDescent="0.25">
      <c r="A6" s="4">
        <f t="shared" si="9"/>
        <v>0</v>
      </c>
      <c r="B6" s="4">
        <f t="shared" si="10"/>
        <v>769.16666666666674</v>
      </c>
      <c r="C6" s="4">
        <f t="shared" si="11"/>
        <v>923</v>
      </c>
      <c r="D6" s="4">
        <f t="shared" si="12"/>
        <v>1107.5999999999999</v>
      </c>
      <c r="E6" s="5">
        <f t="shared" si="13"/>
        <v>15200000</v>
      </c>
      <c r="F6" s="9">
        <f t="shared" si="14"/>
        <v>19762</v>
      </c>
      <c r="G6" s="9">
        <f t="shared" si="15"/>
        <v>16468</v>
      </c>
      <c r="H6" s="9">
        <f t="shared" si="16"/>
        <v>13723</v>
      </c>
      <c r="I6" s="4" t="e">
        <f>#REF!</f>
        <v>#REF!</v>
      </c>
      <c r="J6" s="4">
        <f t="shared" si="17"/>
        <v>0</v>
      </c>
      <c r="O6">
        <v>0</v>
      </c>
      <c r="P6">
        <v>923</v>
      </c>
      <c r="Q6">
        <f t="shared" ref="Q6:Q9" si="19">P6/1.2</f>
        <v>769.16666666666674</v>
      </c>
      <c r="R6" s="2">
        <v>15200000</v>
      </c>
    </row>
    <row r="7" spans="1:20" x14ac:dyDescent="0.25">
      <c r="A7" s="4">
        <f t="shared" si="9"/>
        <v>0</v>
      </c>
      <c r="B7" s="4">
        <f t="shared" si="10"/>
        <v>669</v>
      </c>
      <c r="C7" s="4">
        <f t="shared" si="11"/>
        <v>802.8</v>
      </c>
      <c r="D7" s="4">
        <f t="shared" si="12"/>
        <v>963.3599999999999</v>
      </c>
      <c r="E7" s="5">
        <f t="shared" si="13"/>
        <v>11100000</v>
      </c>
      <c r="F7" s="9">
        <f t="shared" si="14"/>
        <v>16592</v>
      </c>
      <c r="G7" s="9">
        <f t="shared" si="15"/>
        <v>13827</v>
      </c>
      <c r="H7" s="9">
        <f t="shared" si="16"/>
        <v>11522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v>669</v>
      </c>
      <c r="R7" s="2">
        <v>11100000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450</v>
      </c>
      <c r="C16" s="4">
        <f>B16*1.2</f>
        <v>540</v>
      </c>
      <c r="D16" s="4">
        <f t="shared" ref="D16:D28" si="34">C16*1.2</f>
        <v>648</v>
      </c>
      <c r="E16" s="5">
        <f t="shared" ref="E16:E28" si="35">R16</f>
        <v>12500000</v>
      </c>
      <c r="F16" s="9">
        <f t="shared" ref="F16:F28" si="36">ROUND((E16/B16),0)</f>
        <v>27778</v>
      </c>
      <c r="G16" s="9">
        <f t="shared" ref="G16:G28" si="37">ROUND((E16/C16),0)</f>
        <v>23148</v>
      </c>
      <c r="H16" s="9">
        <f t="shared" ref="H16:H28" si="38">ROUND((E16/D16),0)</f>
        <v>19290</v>
      </c>
      <c r="I16" s="4" t="e">
        <f>#REF!</f>
        <v>#REF!</v>
      </c>
      <c r="J16" s="4">
        <f t="shared" ref="J16:J28" si="39">S16</f>
        <v>0</v>
      </c>
      <c r="O16">
        <v>0</v>
      </c>
      <c r="P16">
        <v>540</v>
      </c>
      <c r="Q16">
        <f t="shared" ref="P16:Q28" si="40">P16/1.2</f>
        <v>450</v>
      </c>
      <c r="R16" s="2">
        <v>12500000</v>
      </c>
    </row>
    <row r="17" spans="1:24" x14ac:dyDescent="0.25">
      <c r="A17" s="4">
        <f t="shared" si="32"/>
        <v>0</v>
      </c>
      <c r="B17" s="4">
        <f t="shared" si="33"/>
        <v>343.33333333333337</v>
      </c>
      <c r="C17" s="4">
        <f t="shared" ref="C17:C28" si="41">B17*1.2</f>
        <v>412.00000000000006</v>
      </c>
      <c r="D17" s="4">
        <f t="shared" si="34"/>
        <v>494.40000000000003</v>
      </c>
      <c r="E17" s="5">
        <f t="shared" si="35"/>
        <v>14000000</v>
      </c>
      <c r="F17" s="9">
        <f t="shared" si="36"/>
        <v>40777</v>
      </c>
      <c r="G17" s="9">
        <f t="shared" si="37"/>
        <v>33981</v>
      </c>
      <c r="H17" s="9">
        <f t="shared" si="38"/>
        <v>28317</v>
      </c>
      <c r="I17" s="4" t="e">
        <f>#REF!</f>
        <v>#REF!</v>
      </c>
      <c r="J17" s="4">
        <f t="shared" si="39"/>
        <v>0</v>
      </c>
      <c r="O17">
        <v>0</v>
      </c>
      <c r="P17">
        <v>412</v>
      </c>
      <c r="Q17">
        <f t="shared" si="40"/>
        <v>343.33333333333337</v>
      </c>
      <c r="R17" s="2">
        <v>14000000</v>
      </c>
    </row>
    <row r="18" spans="1:24" x14ac:dyDescent="0.25">
      <c r="A18" s="4">
        <f t="shared" si="32"/>
        <v>0</v>
      </c>
      <c r="B18" s="4">
        <f t="shared" si="33"/>
        <v>1450</v>
      </c>
      <c r="C18" s="4">
        <f t="shared" si="41"/>
        <v>1740</v>
      </c>
      <c r="D18" s="4">
        <f t="shared" si="34"/>
        <v>2088</v>
      </c>
      <c r="E18" s="5">
        <f t="shared" si="35"/>
        <v>53000000</v>
      </c>
      <c r="F18" s="9">
        <f t="shared" si="36"/>
        <v>36552</v>
      </c>
      <c r="G18" s="9">
        <f t="shared" si="37"/>
        <v>30460</v>
      </c>
      <c r="H18" s="9">
        <f t="shared" si="38"/>
        <v>25383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1450</v>
      </c>
      <c r="R18" s="2">
        <v>53000000</v>
      </c>
    </row>
    <row r="19" spans="1:24" x14ac:dyDescent="0.25">
      <c r="A19" s="4">
        <f t="shared" si="32"/>
        <v>0</v>
      </c>
      <c r="B19" s="4">
        <f t="shared" si="33"/>
        <v>1345</v>
      </c>
      <c r="C19" s="4">
        <f t="shared" si="41"/>
        <v>1614</v>
      </c>
      <c r="D19" s="4">
        <f t="shared" si="34"/>
        <v>1936.8</v>
      </c>
      <c r="E19" s="5">
        <f t="shared" si="35"/>
        <v>38500000</v>
      </c>
      <c r="F19" s="9">
        <f t="shared" si="36"/>
        <v>28625</v>
      </c>
      <c r="G19" s="9">
        <f t="shared" si="37"/>
        <v>23854</v>
      </c>
      <c r="H19" s="9">
        <f t="shared" si="38"/>
        <v>19878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1345</v>
      </c>
      <c r="R19" s="2">
        <v>38500000</v>
      </c>
    </row>
    <row r="20" spans="1:24" x14ac:dyDescent="0.25">
      <c r="A20" s="4">
        <f t="shared" si="32"/>
        <v>0</v>
      </c>
      <c r="B20" s="4">
        <f t="shared" si="33"/>
        <v>450</v>
      </c>
      <c r="C20" s="4">
        <f t="shared" si="41"/>
        <v>540</v>
      </c>
      <c r="D20" s="4">
        <f t="shared" si="34"/>
        <v>648</v>
      </c>
      <c r="E20" s="5">
        <f t="shared" si="35"/>
        <v>11000000</v>
      </c>
      <c r="F20" s="9">
        <f t="shared" si="36"/>
        <v>24444</v>
      </c>
      <c r="G20" s="9">
        <f t="shared" si="37"/>
        <v>20370</v>
      </c>
      <c r="H20" s="9">
        <f t="shared" si="38"/>
        <v>16975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450</v>
      </c>
      <c r="R20" s="2">
        <v>11000000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26500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24000</v>
      </c>
      <c r="X31" s="22"/>
    </row>
    <row r="32" spans="1:24" ht="15.75" x14ac:dyDescent="0.25">
      <c r="E32" t="s">
        <v>41</v>
      </c>
      <c r="F32" s="7">
        <v>643</v>
      </c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15:25" ht="15.75" x14ac:dyDescent="0.25">
      <c r="S33" s="10"/>
      <c r="T33" s="10"/>
      <c r="U33" s="17" t="s">
        <v>17</v>
      </c>
      <c r="V33" s="23"/>
      <c r="W33" s="24">
        <f>X33-X34</f>
        <v>41</v>
      </c>
      <c r="X33" s="25">
        <v>2024</v>
      </c>
    </row>
    <row r="34" spans="15:25" ht="15.75" x14ac:dyDescent="0.25">
      <c r="S34" s="10"/>
      <c r="T34" s="10"/>
      <c r="U34" s="17" t="s">
        <v>18</v>
      </c>
      <c r="V34" s="23"/>
      <c r="W34" s="24">
        <f>W35-W33</f>
        <v>19</v>
      </c>
      <c r="X34" s="31">
        <v>1983</v>
      </c>
      <c r="Y34" t="s">
        <v>42</v>
      </c>
    </row>
    <row r="35" spans="1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15:25" ht="39" customHeight="1" x14ac:dyDescent="0.25">
      <c r="P36" s="42" t="s">
        <v>40</v>
      </c>
      <c r="Q36" s="42"/>
      <c r="R36" s="42"/>
      <c r="S36" s="42"/>
      <c r="T36" s="43"/>
      <c r="U36" s="21" t="s">
        <v>20</v>
      </c>
      <c r="V36" s="23"/>
      <c r="W36" s="24">
        <f>90*W33/W35</f>
        <v>61.5</v>
      </c>
      <c r="X36" s="24"/>
    </row>
    <row r="37" spans="15:25" ht="15.75" x14ac:dyDescent="0.25">
      <c r="U37" s="17"/>
      <c r="V37" s="26"/>
      <c r="W37" s="27">
        <f>W36%</f>
        <v>0.61499999999999999</v>
      </c>
      <c r="X37" s="27"/>
    </row>
    <row r="38" spans="15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1537.5</v>
      </c>
      <c r="X38" s="22"/>
    </row>
    <row r="39" spans="1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962.5</v>
      </c>
      <c r="X39" s="22"/>
    </row>
    <row r="40" spans="15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24000</v>
      </c>
      <c r="X40" s="22"/>
    </row>
    <row r="41" spans="15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15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24962.5</v>
      </c>
      <c r="X42" s="22"/>
    </row>
    <row r="43" spans="15:25" ht="15.75" x14ac:dyDescent="0.25">
      <c r="S43" s="10"/>
      <c r="T43" s="10"/>
      <c r="U43" s="23"/>
      <c r="V43" s="23"/>
      <c r="W43" s="24"/>
      <c r="X43" s="24"/>
    </row>
    <row r="44" spans="15:25" ht="15.75" x14ac:dyDescent="0.25">
      <c r="S44" s="10"/>
      <c r="T44" s="10"/>
      <c r="U44" s="28" t="s">
        <v>38</v>
      </c>
      <c r="V44" s="30"/>
      <c r="W44" s="25">
        <v>643</v>
      </c>
      <c r="X44" s="24"/>
    </row>
    <row r="45" spans="15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16050887.5</v>
      </c>
      <c r="X45" s="33"/>
    </row>
    <row r="46" spans="15:25" ht="15.75" x14ac:dyDescent="0.25">
      <c r="S46" s="11"/>
      <c r="T46" s="10"/>
      <c r="U46" s="17" t="s">
        <v>25</v>
      </c>
      <c r="V46" s="23"/>
      <c r="W46" s="34">
        <f>W45*0.9</f>
        <v>14445798.75</v>
      </c>
      <c r="X46" s="35"/>
    </row>
    <row r="47" spans="15:25" ht="15.75" x14ac:dyDescent="0.25">
      <c r="S47" s="10"/>
      <c r="T47" s="10"/>
      <c r="U47" s="17" t="s">
        <v>26</v>
      </c>
      <c r="V47" s="23"/>
      <c r="W47" s="34">
        <f>W45*0.8</f>
        <v>12840710</v>
      </c>
      <c r="X47" s="34"/>
    </row>
    <row r="48" spans="1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1607500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33439.348958333336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T14:U14"/>
  <sheetViews>
    <sheetView zoomScaleNormal="100" workbookViewId="0">
      <selection activeCell="U15" sqref="U15"/>
    </sheetView>
  </sheetViews>
  <sheetFormatPr defaultRowHeight="15" x14ac:dyDescent="0.25"/>
  <sheetData>
    <row r="14" spans="20:21" x14ac:dyDescent="0.25">
      <c r="T14">
        <v>85.76</v>
      </c>
      <c r="U14">
        <f>T14*10.764</f>
        <v>923.12063999999998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S15" sqref="S1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T17" sqref="T1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Q16" sqref="Q16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3" workbookViewId="0">
      <selection activeCell="S25" sqref="S2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R15" sqref="R1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Y13:AC16"/>
  <sheetViews>
    <sheetView topLeftCell="F1" zoomScaleNormal="100" workbookViewId="0">
      <selection activeCell="AC20" sqref="AC20"/>
    </sheetView>
  </sheetViews>
  <sheetFormatPr defaultRowHeight="15" x14ac:dyDescent="0.25"/>
  <cols>
    <col min="29" max="29" width="14.42578125" customWidth="1"/>
  </cols>
  <sheetData>
    <row r="13" spans="25:29" x14ac:dyDescent="0.25">
      <c r="AC13">
        <v>8634385</v>
      </c>
    </row>
    <row r="14" spans="25:29" x14ac:dyDescent="0.25">
      <c r="AC14">
        <v>518070</v>
      </c>
    </row>
    <row r="15" spans="25:29" x14ac:dyDescent="0.25">
      <c r="AC15">
        <v>30000</v>
      </c>
    </row>
    <row r="16" spans="25:29" x14ac:dyDescent="0.25">
      <c r="Y16">
        <v>40</v>
      </c>
      <c r="Z16">
        <f>Y16*10.764</f>
        <v>430.55999999999995</v>
      </c>
      <c r="AC16">
        <f>SUM(AC13:AC15)</f>
        <v>9182455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R13"/>
  <sheetViews>
    <sheetView workbookViewId="0">
      <selection activeCell="V19" sqref="V19"/>
    </sheetView>
  </sheetViews>
  <sheetFormatPr defaultRowHeight="15" x14ac:dyDescent="0.25"/>
  <sheetData>
    <row r="1" spans="1:18" x14ac:dyDescent="0.25">
      <c r="A1" s="6"/>
    </row>
    <row r="13" spans="1:18" x14ac:dyDescent="0.25">
      <c r="R13">
        <v>697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S10" sqref="S10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2024-09-03T12:20:48Z</dcterms:modified>
</cp:coreProperties>
</file>