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ugust 2024\Gulam Siddhiqui - CBI\"/>
    </mc:Choice>
  </mc:AlternateContent>
  <xr:revisionPtr revIDLastSave="0" documentId="13_ncr:1_{9911CD50-8BF5-496F-9B17-86D640F746CC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19" i="15" l="1"/>
  <c r="T21" i="14" l="1"/>
  <c r="T20" i="14"/>
  <c r="T19" i="14"/>
  <c r="F33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<sst xmlns="http://schemas.openxmlformats.org/spreadsheetml/2006/main" count="50" uniqueCount="44">
  <si>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</si>
  <si>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</si>
  <si>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</si>
  <si>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</si>
  <si>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</si>
  <si>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</si>
  <si>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</si>
  <si>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</si>
  <si>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</si>
  <si>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</si>
  <si>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</si>
  <si>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</si>
  <si>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</si>
  <si>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</si>
  <si>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</si>
  <si>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</si>
  <si>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</si>
  <si>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</si>
  <si>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</si>
  <si>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</si>
  <si>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</si>
  <si>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</si>
  <si>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</si>
  <si>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</si>
  <si>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</si>
  <si>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</si>
  <si>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</si>
  <si>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</si>
  <si>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</si>
  <si>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</si>
  <si>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</si>
  <si>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</si>
  <si>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</si>
  <si>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</si>
  <si>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</si>
  <si>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</si>
  <si>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</si>
  <si>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</si>
  <si>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</si>
  <si>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</si>
  <si>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Central Bank of India ( Opera House Branch ) - Gulam Siddhiqui &amp; Sufiya Khatoon</t>
  </si>
  <si>
    <t>Agree CA</t>
  </si>
  <si>
    <t xml:space="preserve">Page No. 16 </t>
  </si>
  <si>
    <t>As per Part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</si>
</sst>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2" fillId="3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35</xdr:row>
      <xdr:rowOff>257175</xdr:rowOff>
    </xdr:from>
    <xdr:to>
      <xdr:col>14</xdr:col>
      <xdr:colOff>182072</xdr:colOff>
      <xdr:row>58</xdr:row>
      <xdr:rowOff>638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0561A3-1B94-487E-90A0-7F18EBC919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1925" y="8391525"/>
          <a:ext cx="7859222" cy="45726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163139</xdr:colOff>
      <xdr:row>37</xdr:row>
      <xdr:rowOff>153341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332E7F-84F3-4901-A1E3-D2467562C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97539" cy="674464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239349</xdr:colOff>
      <xdr:row>45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891383-A514-4F4F-BC88-44B144EE4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73749" cy="75162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58349</xdr:colOff>
      <xdr:row>37</xdr:row>
      <xdr:rowOff>115273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3C2CF2-1ED6-404B-A21F-8649B6613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592749" cy="697327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467726</xdr:colOff>
      <xdr:row>50</xdr:row>
      <xdr:rowOff>115572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D0943E-4879-4890-A5B8-484B858D5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173326" cy="91166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11</xdr:col>
      <xdr:colOff>534410</xdr:colOff>
      <xdr:row>53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C2A4F9-7D1B-4B41-BF04-E47C0EE91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240010" cy="89356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400050</xdr:colOff>
      <xdr:row>0</xdr:row>
      <xdr:rowOff>0</xdr:rowOff>
    </xdr:from>
    <xdr:to>
      <xdr:col>17</xdr:col>
      <xdr:colOff>362966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73EE68-71CF-4302-87EF-EA07655C9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48050" y="0"/>
          <a:ext cx="7278116" cy="8878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429621</xdr:colOff>
      <xdr:row>48</xdr:row>
      <xdr:rowOff>115566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4A5E42-E45A-447A-B994-895FD820A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135221" cy="906906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38</xdr:row>
      <xdr:rowOff>29563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3A013B-7252-4535-8BE6-374FBB1858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70780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41</xdr:row>
      <xdr:rowOff>96327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42E86A-C9A6-461F-8C1B-C91F3999F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71632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561975</xdr:colOff>
      <xdr:row>0</xdr:row>
      <xdr:rowOff>152400</xdr:rowOff>
    </xdr:from>
    <xdr:to>
      <xdr:col>16</xdr:col>
      <xdr:colOff>182198</xdr:colOff>
      <xdr:row>40</xdr:row>
      <xdr:rowOff>20095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F058CA-E855-42EC-81C6-C0F92904E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71575" y="152400"/>
          <a:ext cx="8764223" cy="74876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9" zoomScaleNormal="100" workbookViewId="0">
      <selection activeCell="W38" sqref="W3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14" si="0">N3</f>
        <v>0</v>
      </c>
      <c r="B3" s="44">
        <f t="shared" ref="B3:B14" si="1">Q3</f>
        <v>415</v>
      </c>
      <c r="C3" s="44">
        <f>B3*1.2</f>
        <v>498</v>
      </c>
      <c r="D3" s="44">
        <f t="shared" ref="D3:D14" si="2">C3*1.2</f>
        <v>597.6</v>
      </c>
      <c r="E3" s="45">
        <f t="shared" ref="E3:E14" si="3">R3</f>
        <v>13750000</v>
      </c>
      <c r="F3" s="44">
        <f t="shared" ref="F3:F14" si="4">ROUND((E3/B3),0)</f>
        <v>33133</v>
      </c>
      <c r="G3" s="44">
        <f t="shared" ref="G3:G14" si="5">ROUND((E3/C3),0)</f>
        <v>27610</v>
      </c>
      <c r="H3" s="44">
        <f t="shared" ref="H3:H14" si="6">ROUND((E3/D3),0)</f>
        <v>23009</v>
      </c>
      <c r="I3" s="44" t="e">
        <f>#REF!</f>
        <v>#REF!</v>
      </c>
      <c r="J3" s="44">
        <f t="shared" ref="J3:J14" si="7">S3</f>
        <v>0</v>
      </c>
      <c r="O3" s="46">
        <v>0</v>
      </c>
      <c r="P3" s="46">
        <f t="shared" ref="P3:Q14" si="8">O3/1.2</f>
        <v>0</v>
      </c>
      <c r="Q3" s="46">
        <v>415</v>
      </c>
      <c r="R3" s="47">
        <v>13750000</v>
      </c>
    </row>
    <row r="4" spans="1:20" x14ac:dyDescent="0.25">
      <c r="A4" s="4">
        <f t="shared" ref="A4:A9" si="9">N4</f>
        <v>0</v>
      </c>
      <c r="B4" s="4">
        <f t="shared" ref="B4:B9" si="10">Q4</f>
        <v>882</v>
      </c>
      <c r="C4" s="4">
        <f t="shared" ref="C4:C9" si="11">B4*1.2</f>
        <v>1058.3999999999999</v>
      </c>
      <c r="D4" s="4">
        <f t="shared" ref="D4:D9" si="12">C4*1.2</f>
        <v>1270.0799999999997</v>
      </c>
      <c r="E4" s="5">
        <f t="shared" ref="E4:E9" si="13">R4</f>
        <v>26200000</v>
      </c>
      <c r="F4" s="9">
        <f t="shared" ref="F4:F9" si="14">ROUND((E4/B4),0)</f>
        <v>29705</v>
      </c>
      <c r="G4" s="9">
        <f t="shared" ref="G4:G9" si="15">ROUND((E4/C4),0)</f>
        <v>24754</v>
      </c>
      <c r="H4" s="9">
        <f t="shared" ref="H4:H9" si="16">ROUND((E4/D4),0)</f>
        <v>20629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882</v>
      </c>
      <c r="R4" s="2">
        <v>26200000</v>
      </c>
    </row>
    <row r="5" spans="1:20" s="46" customFormat="1" x14ac:dyDescent="0.25">
      <c r="A5" s="44">
        <f t="shared" si="9"/>
        <v>0</v>
      </c>
      <c r="B5" s="44">
        <f t="shared" si="10"/>
        <v>678</v>
      </c>
      <c r="C5" s="44">
        <f t="shared" si="11"/>
        <v>813.6</v>
      </c>
      <c r="D5" s="44">
        <f t="shared" si="12"/>
        <v>976.31999999999994</v>
      </c>
      <c r="E5" s="45">
        <f t="shared" si="13"/>
        <v>21712000</v>
      </c>
      <c r="F5" s="44">
        <f t="shared" si="14"/>
        <v>32024</v>
      </c>
      <c r="G5" s="44">
        <f t="shared" si="15"/>
        <v>26686</v>
      </c>
      <c r="H5" s="44">
        <f t="shared" si="16"/>
        <v>22239</v>
      </c>
      <c r="I5" s="44" t="e">
        <f>#REF!</f>
        <v>#REF!</v>
      </c>
      <c r="J5" s="44">
        <f t="shared" si="17"/>
        <v>0</v>
      </c>
      <c r="O5" s="46">
        <v>0</v>
      </c>
      <c r="P5" s="46">
        <f t="shared" si="18"/>
        <v>0</v>
      </c>
      <c r="Q5" s="46">
        <v>678</v>
      </c>
      <c r="R5" s="47">
        <v>21712000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677</v>
      </c>
      <c r="C16" s="4">
        <f>B16*1.2</f>
        <v>812.4</v>
      </c>
      <c r="D16" s="4">
        <f t="shared" ref="D16:D28" si="34">C16*1.2</f>
        <v>974.87999999999988</v>
      </c>
      <c r="E16" s="5">
        <f t="shared" ref="E16:E28" si="35">R16</f>
        <v>19500000</v>
      </c>
      <c r="F16" s="9">
        <f t="shared" ref="F16:F28" si="36">ROUND((E16/B16),0)</f>
        <v>28804</v>
      </c>
      <c r="G16" s="9">
        <f t="shared" ref="G16:G28" si="37">ROUND((E16/C16),0)</f>
        <v>24003</v>
      </c>
      <c r="H16" s="9">
        <f t="shared" ref="H16:H28" si="38">ROUND((E16/D16),0)</f>
        <v>20002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677</v>
      </c>
      <c r="R16" s="2">
        <v>19500000</v>
      </c>
    </row>
    <row r="17" spans="1:24" x14ac:dyDescent="0.25">
      <c r="A17" s="4">
        <f t="shared" si="32"/>
        <v>0</v>
      </c>
      <c r="B17" s="4">
        <f t="shared" si="33"/>
        <v>435</v>
      </c>
      <c r="C17" s="4">
        <f t="shared" ref="C17:C28" si="41">B17*1.2</f>
        <v>522</v>
      </c>
      <c r="D17" s="4">
        <f t="shared" si="34"/>
        <v>626.4</v>
      </c>
      <c r="E17" s="5">
        <f t="shared" si="35"/>
        <v>14000000</v>
      </c>
      <c r="F17" s="9">
        <f t="shared" si="36"/>
        <v>32184</v>
      </c>
      <c r="G17" s="9">
        <f t="shared" si="37"/>
        <v>26820</v>
      </c>
      <c r="H17" s="9">
        <f t="shared" si="38"/>
        <v>22350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435</v>
      </c>
      <c r="R17" s="2">
        <v>14000000</v>
      </c>
    </row>
    <row r="18" spans="1:24" x14ac:dyDescent="0.25">
      <c r="A18" s="4">
        <f t="shared" si="32"/>
        <v>0</v>
      </c>
      <c r="B18" s="4">
        <f t="shared" si="33"/>
        <v>1113</v>
      </c>
      <c r="C18" s="4">
        <f t="shared" si="41"/>
        <v>1335.6</v>
      </c>
      <c r="D18" s="4">
        <f t="shared" si="34"/>
        <v>1602.7199999999998</v>
      </c>
      <c r="E18" s="5">
        <f t="shared" si="35"/>
        <v>41000000</v>
      </c>
      <c r="F18" s="9">
        <f t="shared" si="36"/>
        <v>36837</v>
      </c>
      <c r="G18" s="9">
        <f t="shared" si="37"/>
        <v>30698</v>
      </c>
      <c r="H18" s="9">
        <f t="shared" si="38"/>
        <v>25582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1113</v>
      </c>
      <c r="R18" s="2">
        <v>41000000</v>
      </c>
    </row>
    <row r="19" spans="1:24" x14ac:dyDescent="0.25">
      <c r="A19" s="4">
        <f t="shared" si="32"/>
        <v>0</v>
      </c>
      <c r="B19" s="4">
        <f t="shared" si="33"/>
        <v>824</v>
      </c>
      <c r="C19" s="4">
        <f t="shared" si="41"/>
        <v>988.8</v>
      </c>
      <c r="D19" s="4">
        <f t="shared" si="34"/>
        <v>1186.56</v>
      </c>
      <c r="E19" s="5">
        <f t="shared" si="35"/>
        <v>26500000</v>
      </c>
      <c r="F19" s="9">
        <f t="shared" si="36"/>
        <v>32160</v>
      </c>
      <c r="G19" s="9">
        <f t="shared" si="37"/>
        <v>26800</v>
      </c>
      <c r="H19" s="9">
        <f t="shared" si="38"/>
        <v>22333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824</v>
      </c>
      <c r="R19" s="2">
        <v>26500000</v>
      </c>
    </row>
    <row r="20" spans="1:24" x14ac:dyDescent="0.25">
      <c r="A20" s="4">
        <f t="shared" si="32"/>
        <v>0</v>
      </c>
      <c r="B20" s="4">
        <f t="shared" si="33"/>
        <v>679</v>
      </c>
      <c r="C20" s="4">
        <f t="shared" si="41"/>
        <v>814.8</v>
      </c>
      <c r="D20" s="4">
        <f t="shared" si="34"/>
        <v>977.75999999999988</v>
      </c>
      <c r="E20" s="5">
        <f t="shared" si="35"/>
        <v>17000000</v>
      </c>
      <c r="F20" s="9">
        <f t="shared" si="36"/>
        <v>25037</v>
      </c>
      <c r="G20" s="9">
        <f t="shared" si="37"/>
        <v>20864</v>
      </c>
      <c r="H20" s="9">
        <f t="shared" si="38"/>
        <v>17387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679</v>
      </c>
      <c r="R20" s="2">
        <v>17000000</v>
      </c>
    </row>
    <row r="21" spans="1:24" s="46" customFormat="1" x14ac:dyDescent="0.25">
      <c r="A21" s="44">
        <f t="shared" si="32"/>
        <v>0</v>
      </c>
      <c r="B21" s="44">
        <f t="shared" si="33"/>
        <v>742</v>
      </c>
      <c r="C21" s="44">
        <f t="shared" si="41"/>
        <v>890.4</v>
      </c>
      <c r="D21" s="44">
        <f t="shared" si="34"/>
        <v>1068.48</v>
      </c>
      <c r="E21" s="45">
        <f t="shared" si="35"/>
        <v>26500000</v>
      </c>
      <c r="F21" s="44">
        <f t="shared" si="36"/>
        <v>35714</v>
      </c>
      <c r="G21" s="44">
        <f t="shared" si="37"/>
        <v>29762</v>
      </c>
      <c r="H21" s="44">
        <f t="shared" si="38"/>
        <v>24802</v>
      </c>
      <c r="I21" s="44" t="e">
        <f>#REF!</f>
        <v>#REF!</v>
      </c>
      <c r="J21" s="44">
        <f t="shared" si="39"/>
        <v>0</v>
      </c>
      <c r="O21" s="46">
        <v>0</v>
      </c>
      <c r="P21" s="46">
        <f t="shared" si="40"/>
        <v>0</v>
      </c>
      <c r="Q21" s="46">
        <v>742</v>
      </c>
      <c r="R21" s="47">
        <v>26500000</v>
      </c>
    </row>
    <row r="22" spans="1:24" s="46" customFormat="1" x14ac:dyDescent="0.25">
      <c r="A22" s="44">
        <f t="shared" ref="A22:A24" si="42">N22</f>
        <v>0</v>
      </c>
      <c r="B22" s="44">
        <f t="shared" ref="B22:B24" si="43">Q22</f>
        <v>430</v>
      </c>
      <c r="C22" s="44">
        <f t="shared" ref="C22:C24" si="44">B22*1.2</f>
        <v>516</v>
      </c>
      <c r="D22" s="44">
        <f t="shared" ref="D22:D24" si="45">C22*1.2</f>
        <v>619.19999999999993</v>
      </c>
      <c r="E22" s="45">
        <f t="shared" ref="E22:E24" si="46">R22</f>
        <v>14500000</v>
      </c>
      <c r="F22" s="44">
        <f t="shared" ref="F22:F24" si="47">ROUND((E22/B22),0)</f>
        <v>33721</v>
      </c>
      <c r="G22" s="44">
        <f t="shared" ref="G22:G24" si="48">ROUND((E22/C22),0)</f>
        <v>28101</v>
      </c>
      <c r="H22" s="44">
        <f t="shared" ref="H22:H24" si="49">ROUND((E22/D22),0)</f>
        <v>23417</v>
      </c>
      <c r="I22" s="44" t="e">
        <f>#REF!</f>
        <v>#REF!</v>
      </c>
      <c r="J22" s="44">
        <f t="shared" ref="J22:J24" si="50">S22</f>
        <v>0</v>
      </c>
      <c r="O22" s="46">
        <v>0</v>
      </c>
      <c r="P22" s="46">
        <f t="shared" ref="P22:P24" si="51">O22/1.2</f>
        <v>0</v>
      </c>
      <c r="Q22" s="46">
        <v>430</v>
      </c>
      <c r="R22" s="47">
        <v>14500000</v>
      </c>
      <c r="U22" s="48" t="s">
        <v>42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ref="Q22:Q24" si="52">P23/1.2</f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33500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31000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5" ht="15.75" x14ac:dyDescent="0.25">
      <c r="D33" t="s">
        <v>41</v>
      </c>
      <c r="E33">
        <v>60.01</v>
      </c>
      <c r="F33" s="7">
        <f>E33*10.764</f>
        <v>645.94763999999998</v>
      </c>
      <c r="S33" s="10"/>
      <c r="T33" s="10"/>
      <c r="U33" s="17" t="s">
        <v>17</v>
      </c>
      <c r="V33" s="23"/>
      <c r="W33" s="24">
        <f>X33-X34</f>
        <v>6</v>
      </c>
      <c r="X33" s="25">
        <v>2024</v>
      </c>
    </row>
    <row r="34" spans="4:25" ht="15.75" x14ac:dyDescent="0.25">
      <c r="S34" s="10"/>
      <c r="T34" s="10"/>
      <c r="U34" s="17" t="s">
        <v>18</v>
      </c>
      <c r="V34" s="23"/>
      <c r="W34" s="24">
        <f>W35-W33</f>
        <v>54</v>
      </c>
      <c r="X34" s="31">
        <v>2018</v>
      </c>
      <c r="Y34" t="s">
        <v>43</v>
      </c>
    </row>
    <row r="35" spans="4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4:25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9</v>
      </c>
      <c r="X36" s="24"/>
    </row>
    <row r="37" spans="4:25" ht="15.75" x14ac:dyDescent="0.25">
      <c r="U37" s="17"/>
      <c r="V37" s="26"/>
      <c r="W37" s="27">
        <f>W36%</f>
        <v>0.09</v>
      </c>
      <c r="X37" s="27"/>
    </row>
    <row r="38" spans="4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225</v>
      </c>
      <c r="X38" s="22"/>
    </row>
    <row r="39" spans="4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2275</v>
      </c>
      <c r="X39" s="22"/>
    </row>
    <row r="40" spans="4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31000</v>
      </c>
      <c r="X40" s="22"/>
    </row>
    <row r="41" spans="4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4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33275</v>
      </c>
      <c r="X42" s="22"/>
    </row>
    <row r="43" spans="4:25" ht="15.75" x14ac:dyDescent="0.25">
      <c r="S43" s="10"/>
      <c r="T43" s="10"/>
      <c r="U43" s="23"/>
      <c r="V43" s="23"/>
      <c r="W43" s="24"/>
      <c r="X43" s="24"/>
    </row>
    <row r="44" spans="4:25" ht="15.75" x14ac:dyDescent="0.25">
      <c r="S44" s="10"/>
      <c r="T44" s="10"/>
      <c r="U44" s="28" t="s">
        <v>38</v>
      </c>
      <c r="V44" s="30"/>
      <c r="W44" s="25">
        <v>646</v>
      </c>
      <c r="X44" s="24"/>
    </row>
    <row r="45" spans="4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21495650</v>
      </c>
      <c r="X45" s="33"/>
    </row>
    <row r="46" spans="4:25" ht="15.75" x14ac:dyDescent="0.25">
      <c r="S46" s="11"/>
      <c r="T46" s="10"/>
      <c r="U46" s="17" t="s">
        <v>25</v>
      </c>
      <c r="V46" s="23"/>
      <c r="W46" s="34">
        <f>W45*0.95</f>
        <v>20420867.5</v>
      </c>
      <c r="X46" s="35"/>
    </row>
    <row r="47" spans="4:25" ht="15.75" x14ac:dyDescent="0.25">
      <c r="S47" s="10"/>
      <c r="T47" s="10"/>
      <c r="U47" s="17" t="s">
        <v>26</v>
      </c>
      <c r="V47" s="23"/>
      <c r="W47" s="34">
        <f>W45*0.8</f>
        <v>17196520</v>
      </c>
      <c r="X47" s="34"/>
    </row>
    <row r="48" spans="4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1615000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44782.604166666664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S17" sqref="S17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S19:T21"/>
  <sheetViews>
    <sheetView topLeftCell="A6" workbookViewId="0">
      <selection activeCell="R25" sqref="R25"/>
    </sheetView>
  </sheetViews>
  <sheetFormatPr defaultRowHeight="15" x14ac:dyDescent="0.25"/>
  <sheetData>
    <row r="19" spans="19:20" x14ac:dyDescent="0.25">
      <c r="S19">
        <v>79.17</v>
      </c>
      <c r="T19">
        <f>S19*10.764</f>
        <v>852.18588</v>
      </c>
    </row>
    <row r="20" spans="19:20" x14ac:dyDescent="0.25">
      <c r="S20">
        <v>2.75</v>
      </c>
      <c r="T20">
        <f>S20*10.764</f>
        <v>29.600999999999999</v>
      </c>
    </row>
    <row r="21" spans="19:20" x14ac:dyDescent="0.25">
      <c r="T21">
        <f>SUM(T19:T20)</f>
        <v>881.78688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19"/>
  <sheetViews>
    <sheetView zoomScaleNormal="100" workbookViewId="0">
      <selection activeCell="S28" sqref="S28"/>
    </sheetView>
  </sheetViews>
  <sheetFormatPr defaultRowHeight="15" x14ac:dyDescent="0.25"/>
  <cols>
    <col min="20" max="20" width="17.28515625" customWidth="1"/>
  </cols>
  <sheetData>
    <row r="2" spans="1:20" x14ac:dyDescent="0.25">
      <c r="A2" s="6"/>
    </row>
    <row r="16" spans="1:20" x14ac:dyDescent="0.25">
      <c r="T16">
        <v>20200000</v>
      </c>
    </row>
    <row r="17" spans="20:20" x14ac:dyDescent="0.25">
      <c r="T17">
        <v>1212000</v>
      </c>
    </row>
    <row r="18" spans="20:20" x14ac:dyDescent="0.25">
      <c r="T18">
        <v>300000</v>
      </c>
    </row>
    <row r="19" spans="20:20" x14ac:dyDescent="0.25">
      <c r="T19">
        <f>SUM(T16:T18)</f>
        <v>21712000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Q10" sqref="Q10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Q19" sqref="Q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L37" sqref="L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V12" sqref="V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2024-08-30T10:55:22Z</dcterms:modified>
</cp:coreProperties>
</file>