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Nariman Point\Deepen Dushyant Makad\"/>
    </mc:Choice>
  </mc:AlternateContent>
  <xr:revisionPtr revIDLastSave="0" documentId="13_ncr:1_{63D9C9F5-BA2B-40A3-9D3D-CE51BF37B15E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5" sheetId="17" r:id="rId3"/>
    <sheet name="Sheet6" sheetId="18" r:id="rId4"/>
    <sheet name="Sheet7" sheetId="19" r:id="rId5"/>
    <sheet name="Sheet8" sheetId="20" r:id="rId6"/>
    <sheet name="Sheet9" sheetId="21" r:id="rId7"/>
    <sheet name="Sheet10" sheetId="22" r:id="rId8"/>
    <sheet name="Sheet11" sheetId="23" r:id="rId9"/>
    <sheet name="Sheet12" sheetId="24" r:id="rId10"/>
    <sheet name="Sheet13" sheetId="25" r:id="rId11"/>
    <sheet name="Sheet14" sheetId="26" r:id="rId12"/>
  </sheets>
  <calcPr calcId="191029"/>
</workbook>
</file>

<file path=xl/calcChain.xml><?xml version="1.0" encoding="utf-8"?>
<calcChain xmlns="http://schemas.openxmlformats.org/spreadsheetml/2006/main">
  <c r="Q13" i="4" l="1"/>
  <c r="N37" i="4" l="1"/>
  <c r="T3" i="4" l="1"/>
  <c r="J2" i="4" l="1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8" i="4"/>
  <c r="O37" i="4"/>
  <c r="P37" i="4" s="1"/>
  <c r="O36" i="4"/>
  <c r="Q36" i="4" s="1"/>
  <c r="R18" i="4"/>
  <c r="Q18" i="4" s="1"/>
  <c r="I18" i="4"/>
  <c r="P21" i="4"/>
  <c r="Q19" i="4"/>
  <c r="H28" i="4"/>
  <c r="T14" i="4"/>
  <c r="U14" i="4" s="1"/>
  <c r="Q14" i="4"/>
  <c r="T13" i="4"/>
  <c r="P13" i="4"/>
  <c r="U13" i="4" s="1"/>
  <c r="H21" i="4"/>
  <c r="R19" i="4" l="1"/>
  <c r="P36" i="4"/>
  <c r="Q37" i="4"/>
  <c r="W6" i="4"/>
  <c r="I19" i="4"/>
  <c r="J19" i="4" s="1"/>
  <c r="P12" i="4" l="1"/>
  <c r="P11" i="4"/>
  <c r="P10" i="4"/>
  <c r="P9" i="4"/>
  <c r="P8" i="4"/>
  <c r="P7" i="4"/>
  <c r="Q6" i="4"/>
  <c r="P5" i="4"/>
  <c r="P4" i="4"/>
  <c r="P3" i="4"/>
  <c r="P2" i="4"/>
  <c r="I13" i="4" l="1"/>
  <c r="E13" i="4"/>
  <c r="I12" i="4"/>
  <c r="E12" i="4"/>
  <c r="I11" i="4"/>
  <c r="E11" i="4"/>
  <c r="I10" i="4"/>
  <c r="E10" i="4"/>
  <c r="I9" i="4"/>
  <c r="E9" i="4"/>
  <c r="I8" i="4"/>
  <c r="E8" i="4"/>
  <c r="I7" i="4"/>
  <c r="E7" i="4"/>
  <c r="I6" i="4"/>
  <c r="E6" i="4"/>
  <c r="I5" i="4"/>
  <c r="E5" i="4"/>
  <c r="I4" i="4"/>
  <c r="E4" i="4"/>
  <c r="I3" i="4"/>
  <c r="E3" i="4"/>
  <c r="I2" i="4"/>
  <c r="E2" i="4"/>
  <c r="P15" i="4" l="1"/>
  <c r="Q15" i="4" s="1"/>
  <c r="I15" i="4"/>
  <c r="E15" i="4"/>
  <c r="A15" i="4"/>
  <c r="P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<sst xmlns="http://schemas.openxmlformats.org/spreadsheetml/2006/main" count="36" uniqueCount="31">
  <si>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</si>
  <si>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</si>
  <si>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</si>
  <si>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</si>
  <si>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</si>
  <si>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</si>
  <si>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</si>
  <si>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</si>
  <si>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</si>
  <si>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</si>
  <si>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</si>
  <si>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</si>
  <si>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</si>
  <si>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1703, 13th Floor, Hubtown Premiere Residances Malibu, Mudran Kamgar Nagar, Village - Ambivali, Andheri West, </t>
  </si>
  <si>
    <t>bua</t>
  </si>
  <si>
    <t>ca</t>
  </si>
  <si>
    <t>2 car park</t>
  </si>
  <si>
    <t>rate on ca</t>
  </si>
  <si>
    <t>fmv</t>
  </si>
  <si>
    <t>agreement  - 01.10.2021</t>
  </si>
  <si>
    <t>av</t>
  </si>
  <si>
    <t>sd</t>
  </si>
  <si>
    <t>rd</t>
  </si>
  <si>
    <t>Central Bank of India\Nariman Point\Deepen Dushyant Makad</t>
  </si>
  <si>
    <t>Flat No.</t>
  </si>
  <si>
    <t>Rate</t>
  </si>
  <si>
    <t>value</t>
  </si>
  <si>
    <t>RV</t>
  </si>
  <si>
    <t>DSV</t>
  </si>
  <si>
    <t>Subject to Approved Plan</t>
  </si>
  <si>
    <t xml:space="preserve">including car parking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</si>
</sst>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0" fontId="0" fillId="3" borderId="1" xfId="0" applyFill="1" applyBorder="1"/>
    <xf numFmtId="0" fontId="2" fillId="3" borderId="1" xfId="0" applyFont="1" applyFill="1" applyBorder="1" applyAlignment="1">
      <alignment horizontal="center"/>
    </xf>
    <xf numFmtId="43" fontId="0" fillId="3" borderId="1" xfId="1" applyFont="1" applyFill="1" applyBorder="1"/>
    <xf numFmtId="0" fontId="0" fillId="0" borderId="1" xfId="0" applyBorder="1"/>
    <xf numFmtId="0" fontId="5" fillId="3" borderId="1" xfId="0" applyFont="1" applyFill="1" applyBorder="1"/>
    <xf numFmtId="0" fontId="3" fillId="0" borderId="0" xfId="0" applyFont="1"/>
    <xf numFmtId="0" fontId="2" fillId="3" borderId="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293078</xdr:colOff>
      <xdr:row>30</xdr:row>
      <xdr:rowOff>139211</xdr:rowOff>
    </xdr:from>
    <xdr:to>
      <xdr:col>7</xdr:col>
      <xdr:colOff>558889</xdr:colOff>
      <xdr:row>54</xdr:row>
      <xdr:rowOff>187481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4C664-07FF-4293-A2EA-4A48E2C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847" y="6425711"/>
          <a:ext cx="4134427" cy="46202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42</xdr:col>
      <xdr:colOff>209550</xdr:colOff>
      <xdr:row>84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E8FDF5-C8A8-44C7-AF9D-BFD026C8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25812750" cy="15963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6699F-4038-4AFC-B700-1DC89EDDA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5439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273050</xdr:colOff>
      <xdr:row>41</xdr:row>
      <xdr:rowOff>92075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A4CD93-B572-4660-98D0-4B5E8DD04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039" r="1828" b="8755"/>
        <a:stretch/>
      </xdr:blipFill>
      <xdr:spPr>
        <a:xfrm>
          <a:off x="0" y="0"/>
          <a:ext cx="17951450" cy="7902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6350</xdr:rowOff>
    </xdr:from>
    <xdr:to>
      <xdr:col>22</xdr:col>
      <xdr:colOff>488950</xdr:colOff>
      <xdr:row>38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DCA448-1F5A-7C5C-599A-15BA404A3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793" r="27317" b="18878"/>
        <a:stretch/>
      </xdr:blipFill>
      <xdr:spPr>
        <a:xfrm>
          <a:off x="609600" y="190500"/>
          <a:ext cx="13290550" cy="6616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11FD9E-DE57-47BD-B0AC-9DB51DBF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8FEAB-FD70-4DEB-9FF7-6524AC66F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45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D8CAFC-70FE-4FB9-8BEC-FD536D7E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468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F3B42-0BE7-45FD-8F6C-99802A688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46E0D-8D46-4E12-81CB-FB62F66C3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4FC637-0570-4B4A-8C7A-2FCEE8AD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391771</xdr:colOff>
      <xdr:row>47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413AC-9574-4DE3-82E8-BFF366E9F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26171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topLeftCell="C1" zoomScale="130" zoomScaleNormal="130" workbookViewId="0">
      <selection activeCell="Q13" sqref="Q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1.85546875" customWidth="1"/>
    <col min="15" max="15" width="17.85546875" customWidth="1"/>
    <col min="16" max="16" width="15.85546875" customWidth="1"/>
    <col min="17" max="17" width="17.7109375" customWidth="1"/>
    <col min="18" max="18" width="16" customWidth="1"/>
    <col min="19" max="19" width="9.42578125" customWidth="1"/>
    <col min="20" max="20" width="15.57031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889.1</v>
      </c>
      <c r="C2" s="4">
        <f>B2*1.1</f>
        <v>978.0100000000001</v>
      </c>
      <c r="D2" s="4">
        <f t="shared" ref="D2:D13" si="2">C2*1.2</f>
        <v>1173.6120000000001</v>
      </c>
      <c r="E2" s="5">
        <f t="shared" ref="E2:E13" si="3">R2</f>
        <v>44700000</v>
      </c>
      <c r="F2" s="9">
        <f t="shared" ref="F2:F13" si="4">ROUND((E2/B2),0)</f>
        <v>50276</v>
      </c>
      <c r="G2" s="9">
        <f t="shared" ref="G2:G13" si="5">ROUND((E2/C2),0)</f>
        <v>45705</v>
      </c>
      <c r="H2" s="9">
        <f t="shared" ref="H2:H13" si="6">ROUND((E2/D2),0)</f>
        <v>38088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889.1</v>
      </c>
      <c r="R2" s="2">
        <v>44700000</v>
      </c>
      <c r="S2" s="7"/>
      <c r="T2" s="7"/>
    </row>
    <row r="3" spans="1:23" x14ac:dyDescent="0.25">
      <c r="A3" s="4">
        <f t="shared" si="0"/>
        <v>0</v>
      </c>
      <c r="B3" s="4">
        <f t="shared" si="1"/>
        <v>1292</v>
      </c>
      <c r="C3" s="4">
        <f t="shared" ref="C3:C15" si="9">B3*1.1</f>
        <v>1421.2</v>
      </c>
      <c r="D3" s="4">
        <f t="shared" si="2"/>
        <v>1705.44</v>
      </c>
      <c r="E3" s="5">
        <f t="shared" si="3"/>
        <v>40000000</v>
      </c>
      <c r="F3" s="9">
        <f t="shared" si="4"/>
        <v>30960</v>
      </c>
      <c r="G3" s="9">
        <f t="shared" si="5"/>
        <v>28145</v>
      </c>
      <c r="H3" s="9">
        <f t="shared" si="6"/>
        <v>23454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1292</v>
      </c>
      <c r="R3" s="2">
        <v>40000000</v>
      </c>
      <c r="S3" s="7"/>
      <c r="T3" s="7">
        <f>F3*1.2</f>
        <v>37152</v>
      </c>
    </row>
    <row r="4" spans="1:23" x14ac:dyDescent="0.25">
      <c r="A4" s="4">
        <f t="shared" si="0"/>
        <v>0</v>
      </c>
      <c r="B4" s="4">
        <f t="shared" si="1"/>
        <v>879.95699999999999</v>
      </c>
      <c r="C4" s="4">
        <f t="shared" si="9"/>
        <v>967.95270000000005</v>
      </c>
      <c r="D4" s="4">
        <f t="shared" si="2"/>
        <v>1161.54324</v>
      </c>
      <c r="E4" s="5">
        <f t="shared" si="3"/>
        <v>22500000</v>
      </c>
      <c r="F4" s="9">
        <f t="shared" si="4"/>
        <v>25569</v>
      </c>
      <c r="G4" s="9">
        <f t="shared" si="5"/>
        <v>23245</v>
      </c>
      <c r="H4" s="9">
        <f t="shared" si="6"/>
        <v>19371</v>
      </c>
      <c r="I4" s="9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879.95699999999999</v>
      </c>
      <c r="R4" s="2">
        <v>22500000</v>
      </c>
      <c r="S4" s="7"/>
      <c r="T4" s="7"/>
    </row>
    <row r="5" spans="1:23" x14ac:dyDescent="0.25">
      <c r="A5" s="4">
        <f t="shared" si="0"/>
        <v>0</v>
      </c>
      <c r="B5" s="4">
        <f t="shared" si="1"/>
        <v>1123.9770000000001</v>
      </c>
      <c r="C5" s="4">
        <f t="shared" si="9"/>
        <v>1236.3747000000003</v>
      </c>
      <c r="D5" s="4">
        <f t="shared" si="2"/>
        <v>1483.6496400000003</v>
      </c>
      <c r="E5" s="5">
        <f t="shared" si="3"/>
        <v>26805069</v>
      </c>
      <c r="F5" s="9">
        <f t="shared" si="4"/>
        <v>23848</v>
      </c>
      <c r="G5" s="9">
        <f t="shared" si="5"/>
        <v>21680</v>
      </c>
      <c r="H5" s="9">
        <f t="shared" si="6"/>
        <v>18067</v>
      </c>
      <c r="I5" s="9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1123.9770000000001</v>
      </c>
      <c r="R5" s="2">
        <v>26805069</v>
      </c>
      <c r="S5" s="7"/>
      <c r="T5" s="7"/>
    </row>
    <row r="6" spans="1:23" x14ac:dyDescent="0.25">
      <c r="A6" s="4">
        <f t="shared" si="0"/>
        <v>0</v>
      </c>
      <c r="B6" s="4">
        <f t="shared" si="1"/>
        <v>1125</v>
      </c>
      <c r="C6" s="4">
        <f t="shared" si="9"/>
        <v>1237.5</v>
      </c>
      <c r="D6" s="4">
        <f t="shared" si="2"/>
        <v>1485</v>
      </c>
      <c r="E6" s="5">
        <f t="shared" si="3"/>
        <v>41000000</v>
      </c>
      <c r="F6" s="9">
        <f t="shared" si="4"/>
        <v>36444</v>
      </c>
      <c r="G6" s="9">
        <f t="shared" si="5"/>
        <v>33131</v>
      </c>
      <c r="H6" s="9">
        <f t="shared" si="6"/>
        <v>27609</v>
      </c>
      <c r="I6" s="9" t="e">
        <f>#REF!</f>
        <v>#REF!</v>
      </c>
      <c r="J6" s="4">
        <f t="shared" si="7"/>
        <v>0</v>
      </c>
      <c r="O6">
        <v>0</v>
      </c>
      <c r="P6">
        <v>1350</v>
      </c>
      <c r="Q6">
        <f t="shared" ref="Q6" si="10">P6/1.2</f>
        <v>1125</v>
      </c>
      <c r="R6" s="2">
        <v>41000000</v>
      </c>
      <c r="S6" s="7"/>
      <c r="T6" s="7"/>
      <c r="U6">
        <v>10.763999999999999</v>
      </c>
      <c r="V6">
        <v>104.42</v>
      </c>
      <c r="W6">
        <f>V6*U6</f>
        <v>1123.9768799999999</v>
      </c>
    </row>
    <row r="7" spans="1:23" x14ac:dyDescent="0.25">
      <c r="A7" s="4">
        <f t="shared" si="0"/>
        <v>0</v>
      </c>
      <c r="B7" s="4">
        <f t="shared" si="1"/>
        <v>896</v>
      </c>
      <c r="C7" s="4">
        <f t="shared" si="9"/>
        <v>985.60000000000014</v>
      </c>
      <c r="D7" s="4">
        <f t="shared" si="2"/>
        <v>1182.72</v>
      </c>
      <c r="E7" s="5">
        <f t="shared" si="3"/>
        <v>32200000</v>
      </c>
      <c r="F7" s="9">
        <f t="shared" si="4"/>
        <v>35938</v>
      </c>
      <c r="G7" s="9">
        <f t="shared" si="5"/>
        <v>32670</v>
      </c>
      <c r="H7" s="9">
        <f t="shared" si="6"/>
        <v>27225</v>
      </c>
      <c r="I7" s="9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896</v>
      </c>
      <c r="R7" s="2">
        <v>32200000</v>
      </c>
      <c r="S7" s="7"/>
      <c r="T7" s="7"/>
    </row>
    <row r="8" spans="1:23" x14ac:dyDescent="0.25">
      <c r="A8" s="4">
        <f t="shared" si="0"/>
        <v>0</v>
      </c>
      <c r="B8" s="4">
        <f t="shared" si="1"/>
        <v>708</v>
      </c>
      <c r="C8" s="4">
        <f t="shared" si="9"/>
        <v>778.80000000000007</v>
      </c>
      <c r="D8" s="4">
        <f t="shared" si="2"/>
        <v>934.56000000000006</v>
      </c>
      <c r="E8" s="5">
        <f t="shared" si="3"/>
        <v>36000000</v>
      </c>
      <c r="F8" s="9">
        <f t="shared" si="4"/>
        <v>50847</v>
      </c>
      <c r="G8" s="9">
        <f t="shared" si="5"/>
        <v>46225</v>
      </c>
      <c r="H8" s="9">
        <f t="shared" si="6"/>
        <v>38521</v>
      </c>
      <c r="I8" s="9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708</v>
      </c>
      <c r="R8" s="2">
        <v>36000000</v>
      </c>
      <c r="S8" s="7"/>
      <c r="T8" s="7"/>
    </row>
    <row r="9" spans="1:23" x14ac:dyDescent="0.25">
      <c r="A9" s="4">
        <f t="shared" si="0"/>
        <v>0</v>
      </c>
      <c r="B9" s="4">
        <f t="shared" si="1"/>
        <v>1021</v>
      </c>
      <c r="C9" s="4">
        <f t="shared" si="9"/>
        <v>1123.1000000000001</v>
      </c>
      <c r="D9" s="4">
        <f t="shared" si="2"/>
        <v>1347.72</v>
      </c>
      <c r="E9" s="5">
        <f t="shared" si="3"/>
        <v>58500000</v>
      </c>
      <c r="F9" s="9">
        <f t="shared" si="4"/>
        <v>57297</v>
      </c>
      <c r="G9" s="9">
        <f t="shared" si="5"/>
        <v>52088</v>
      </c>
      <c r="H9" s="9">
        <f t="shared" si="6"/>
        <v>43407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1021</v>
      </c>
      <c r="R9" s="2">
        <v>58500000</v>
      </c>
      <c r="S9" s="7"/>
      <c r="T9" s="7"/>
    </row>
    <row r="10" spans="1:23" x14ac:dyDescent="0.25">
      <c r="A10" s="4">
        <f t="shared" si="0"/>
        <v>0</v>
      </c>
      <c r="B10" s="4">
        <f t="shared" si="1"/>
        <v>938</v>
      </c>
      <c r="C10" s="4">
        <f t="shared" si="9"/>
        <v>1031.8000000000002</v>
      </c>
      <c r="D10" s="4">
        <f t="shared" si="2"/>
        <v>1238.1600000000001</v>
      </c>
      <c r="E10" s="5">
        <f t="shared" si="3"/>
        <v>45000000</v>
      </c>
      <c r="F10" s="14">
        <f t="shared" si="4"/>
        <v>47974</v>
      </c>
      <c r="G10" s="9">
        <f t="shared" si="5"/>
        <v>43613</v>
      </c>
      <c r="H10" s="9">
        <f t="shared" si="6"/>
        <v>36344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938</v>
      </c>
      <c r="R10" s="2">
        <v>45000000</v>
      </c>
      <c r="S10" s="7"/>
      <c r="T10" s="7"/>
    </row>
    <row r="11" spans="1:23" x14ac:dyDescent="0.25">
      <c r="A11" s="4">
        <f t="shared" si="0"/>
        <v>0</v>
      </c>
      <c r="B11" s="4">
        <f t="shared" si="1"/>
        <v>900</v>
      </c>
      <c r="C11" s="4">
        <f t="shared" si="9"/>
        <v>990.00000000000011</v>
      </c>
      <c r="D11" s="4">
        <f t="shared" si="2"/>
        <v>1188</v>
      </c>
      <c r="E11" s="5">
        <f t="shared" si="3"/>
        <v>47000000</v>
      </c>
      <c r="F11" s="9">
        <f t="shared" si="4"/>
        <v>52222</v>
      </c>
      <c r="G11" s="9">
        <f t="shared" si="5"/>
        <v>47475</v>
      </c>
      <c r="H11" s="9">
        <f t="shared" si="6"/>
        <v>39562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900</v>
      </c>
      <c r="R11" s="2">
        <v>47000000</v>
      </c>
      <c r="S11" s="7"/>
      <c r="T11" s="7"/>
    </row>
    <row r="12" spans="1:23" x14ac:dyDescent="0.25">
      <c r="A12" s="4">
        <f t="shared" si="0"/>
        <v>0</v>
      </c>
      <c r="B12" s="4">
        <f t="shared" si="1"/>
        <v>699</v>
      </c>
      <c r="C12" s="4">
        <f t="shared" si="9"/>
        <v>768.90000000000009</v>
      </c>
      <c r="D12" s="4">
        <f t="shared" si="2"/>
        <v>922.68000000000006</v>
      </c>
      <c r="E12" s="5">
        <f t="shared" si="3"/>
        <v>30000000</v>
      </c>
      <c r="F12" s="14">
        <f t="shared" si="4"/>
        <v>42918</v>
      </c>
      <c r="G12" s="9">
        <f t="shared" si="5"/>
        <v>39017</v>
      </c>
      <c r="H12" s="9">
        <f t="shared" si="6"/>
        <v>32514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699</v>
      </c>
      <c r="R12" s="2">
        <v>30000000</v>
      </c>
      <c r="S12" s="7"/>
      <c r="T12" s="7"/>
    </row>
    <row r="13" spans="1:23" x14ac:dyDescent="0.25">
      <c r="A13" s="4">
        <f t="shared" si="0"/>
        <v>0</v>
      </c>
      <c r="B13" s="4">
        <f t="shared" si="1"/>
        <v>1293.8327999999999</v>
      </c>
      <c r="C13" s="4">
        <f t="shared" si="9"/>
        <v>1423.2160799999999</v>
      </c>
      <c r="D13" s="4">
        <f t="shared" si="2"/>
        <v>1707.8592959999999</v>
      </c>
      <c r="E13" s="5">
        <f t="shared" si="3"/>
        <v>48550000</v>
      </c>
      <c r="F13" s="14">
        <f t="shared" si="4"/>
        <v>37524</v>
      </c>
      <c r="G13" s="9">
        <f t="shared" si="5"/>
        <v>34113</v>
      </c>
      <c r="H13" s="9">
        <f t="shared" si="6"/>
        <v>28427</v>
      </c>
      <c r="I13" s="9" t="e">
        <f>#REF!</f>
        <v>#REF!</v>
      </c>
      <c r="J13" s="4">
        <f t="shared" si="7"/>
        <v>14</v>
      </c>
      <c r="O13">
        <v>0</v>
      </c>
      <c r="P13">
        <f>132.22*10.764</f>
        <v>1423.2160799999999</v>
      </c>
      <c r="Q13">
        <f>P13/1.1</f>
        <v>1293.8327999999999</v>
      </c>
      <c r="R13" s="2">
        <v>48550000</v>
      </c>
      <c r="S13" s="7">
        <v>14</v>
      </c>
      <c r="T13" s="15">
        <f>R13+2913000+30000</f>
        <v>51493000</v>
      </c>
      <c r="U13">
        <f>T13/Q13</f>
        <v>39798.805533450693</v>
      </c>
    </row>
    <row r="14" spans="1:23" x14ac:dyDescent="0.25">
      <c r="A14" s="4">
        <f t="shared" si="0"/>
        <v>0</v>
      </c>
      <c r="B14" s="4">
        <f t="shared" si="1"/>
        <v>1232.0474399999998</v>
      </c>
      <c r="C14" s="4">
        <f t="shared" si="9"/>
        <v>1355.2521839999999</v>
      </c>
      <c r="D14" s="4">
        <f t="shared" ref="D14:D15" si="11">C14*1.2</f>
        <v>1626.3026207999999</v>
      </c>
      <c r="E14" s="5">
        <f t="shared" ref="E14:E15" si="12">R14</f>
        <v>35500000</v>
      </c>
      <c r="F14" s="14">
        <f t="shared" ref="F14:F15" si="13">ROUND((E14/B14),0)</f>
        <v>28814</v>
      </c>
      <c r="G14" s="9">
        <f t="shared" ref="G14:G15" si="14">ROUND((E14/C14),0)</f>
        <v>26194</v>
      </c>
      <c r="H14" s="9">
        <f t="shared" ref="H14:H15" si="15">ROUND((E14/D14),0)</f>
        <v>21829</v>
      </c>
      <c r="I14" s="9" t="e">
        <f>#REF!</f>
        <v>#REF!</v>
      </c>
      <c r="J14" s="4">
        <f t="shared" ref="J14:J15" si="16">S14</f>
        <v>19</v>
      </c>
      <c r="O14">
        <v>0</v>
      </c>
      <c r="P14">
        <f t="shared" ref="P14:P15" si="17">O14/1.2</f>
        <v>0</v>
      </c>
      <c r="Q14">
        <f>114.46*10.764</f>
        <v>1232.0474399999998</v>
      </c>
      <c r="R14" s="2">
        <v>35500000</v>
      </c>
      <c r="S14" s="7">
        <v>19</v>
      </c>
      <c r="T14" s="15">
        <f>R14+424000+30000</f>
        <v>35954000</v>
      </c>
      <c r="U14">
        <f>T14/Q14</f>
        <v>29182.317849708779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9" t="e">
        <f t="shared" si="13"/>
        <v>#DIV/0!</v>
      </c>
      <c r="G15" s="9" t="e">
        <f t="shared" si="14"/>
        <v>#DIV/0!</v>
      </c>
      <c r="H15" s="9" t="e">
        <f t="shared" si="15"/>
        <v>#DIV/0!</v>
      </c>
      <c r="I15" s="9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5" si="18">P15/1.2</f>
        <v>0</v>
      </c>
      <c r="R15" s="2">
        <v>0</v>
      </c>
      <c r="S15" s="7"/>
      <c r="T15" s="7"/>
    </row>
    <row r="16" spans="1:23" x14ac:dyDescent="0.25">
      <c r="F16" s="7"/>
      <c r="G16" s="7"/>
      <c r="H16" s="7"/>
      <c r="I16" s="7"/>
    </row>
    <row r="17" spans="7:24" x14ac:dyDescent="0.25">
      <c r="G17" t="s">
        <v>13</v>
      </c>
    </row>
    <row r="18" spans="7:24" x14ac:dyDescent="0.25">
      <c r="G18" t="s">
        <v>15</v>
      </c>
      <c r="H18">
        <v>977</v>
      </c>
      <c r="I18">
        <f>J18*10.764</f>
        <v>977.04827999999986</v>
      </c>
      <c r="J18">
        <f>83.72+7.05</f>
        <v>90.77</v>
      </c>
      <c r="P18">
        <v>896</v>
      </c>
      <c r="Q18">
        <f>R18*10.764</f>
        <v>895.56479999999988</v>
      </c>
      <c r="R18">
        <f>78.6+4.6</f>
        <v>83.199999999999989</v>
      </c>
    </row>
    <row r="19" spans="7:24" x14ac:dyDescent="0.25">
      <c r="G19" t="s">
        <v>14</v>
      </c>
      <c r="H19">
        <v>1075</v>
      </c>
      <c r="I19">
        <f>99.85*10.764</f>
        <v>1074.7854</v>
      </c>
      <c r="J19">
        <f>I19/H18</f>
        <v>1.1000874104401228</v>
      </c>
      <c r="N19" t="s">
        <v>16</v>
      </c>
      <c r="P19">
        <v>985</v>
      </c>
      <c r="Q19">
        <f>91.52*10.764</f>
        <v>985.12127999999984</v>
      </c>
      <c r="R19">
        <f>Q19/Q18</f>
        <v>1.0999999999999999</v>
      </c>
      <c r="S19" t="s">
        <v>16</v>
      </c>
    </row>
    <row r="20" spans="7:24" x14ac:dyDescent="0.25">
      <c r="G20" t="s">
        <v>17</v>
      </c>
      <c r="H20">
        <v>40000</v>
      </c>
      <c r="P20">
        <v>40000</v>
      </c>
    </row>
    <row r="21" spans="7:24" x14ac:dyDescent="0.25">
      <c r="G21" t="s">
        <v>18</v>
      </c>
      <c r="H21">
        <f>H20*H18</f>
        <v>39080000</v>
      </c>
      <c r="P21">
        <f>P20*P18</f>
        <v>35840000</v>
      </c>
    </row>
    <row r="22" spans="7:24" x14ac:dyDescent="0.25">
      <c r="G22" s="6"/>
      <c r="H22" s="6"/>
      <c r="I22" s="21" t="s">
        <v>30</v>
      </c>
    </row>
    <row r="24" spans="7:24" x14ac:dyDescent="0.25">
      <c r="G24" t="s">
        <v>19</v>
      </c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G25" t="s">
        <v>20</v>
      </c>
      <c r="H25">
        <v>27275001</v>
      </c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G26" t="s">
        <v>21</v>
      </c>
      <c r="H26">
        <v>1364000</v>
      </c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G27" t="s">
        <v>22</v>
      </c>
      <c r="H27">
        <v>30000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H28">
        <f>SUM(H25:H27)</f>
        <v>28669001</v>
      </c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T31" s="10"/>
      <c r="U31" s="10"/>
      <c r="V31" s="10"/>
      <c r="W31" s="10"/>
      <c r="X31" s="10"/>
    </row>
    <row r="32" spans="7:24" x14ac:dyDescent="0.25"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6"/>
      <c r="T32" s="10"/>
      <c r="U32" s="10"/>
      <c r="V32" s="10"/>
      <c r="W32" s="10"/>
      <c r="X32" s="10"/>
    </row>
    <row r="33" spans="8:24" x14ac:dyDescent="0.25">
      <c r="H33" s="22" t="s">
        <v>23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6"/>
      <c r="T33" s="10"/>
      <c r="U33" s="10"/>
      <c r="V33" s="10"/>
      <c r="W33" s="10"/>
      <c r="X33" s="10"/>
    </row>
    <row r="34" spans="8:24" x14ac:dyDescent="0.25"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</row>
    <row r="35" spans="8:24" x14ac:dyDescent="0.25">
      <c r="H35" s="16"/>
      <c r="I35" s="17" t="s">
        <v>24</v>
      </c>
      <c r="J35" s="17" t="s">
        <v>15</v>
      </c>
      <c r="K35" s="17"/>
      <c r="L35" s="17"/>
      <c r="M35" s="17"/>
      <c r="N35" s="17" t="s">
        <v>25</v>
      </c>
      <c r="O35" s="17" t="s">
        <v>26</v>
      </c>
      <c r="P35" s="17" t="s">
        <v>27</v>
      </c>
      <c r="Q35" s="17" t="s">
        <v>28</v>
      </c>
      <c r="R35" s="16"/>
      <c r="T35" s="6"/>
    </row>
    <row r="36" spans="8:24" x14ac:dyDescent="0.25">
      <c r="H36" s="16"/>
      <c r="I36" s="16">
        <v>1702</v>
      </c>
      <c r="J36" s="16">
        <v>896</v>
      </c>
      <c r="K36" s="16"/>
      <c r="L36" s="16"/>
      <c r="M36" s="16"/>
      <c r="N36" s="18">
        <v>40000</v>
      </c>
      <c r="O36" s="18">
        <f>N36*J36</f>
        <v>35840000</v>
      </c>
      <c r="P36" s="18">
        <f>O36*90%</f>
        <v>32256000</v>
      </c>
      <c r="Q36" s="18">
        <f>O36*80%</f>
        <v>28672000</v>
      </c>
      <c r="R36" s="16"/>
      <c r="S36" s="6"/>
    </row>
    <row r="37" spans="8:24" x14ac:dyDescent="0.25">
      <c r="H37" s="16"/>
      <c r="I37" s="16">
        <v>1703</v>
      </c>
      <c r="J37" s="16">
        <v>977</v>
      </c>
      <c r="K37" s="16"/>
      <c r="L37" s="16"/>
      <c r="M37" s="16"/>
      <c r="N37" s="18">
        <f>N36</f>
        <v>40000</v>
      </c>
      <c r="O37" s="18">
        <f>N37*J37</f>
        <v>39080000</v>
      </c>
      <c r="P37" s="18">
        <f>O37*90%</f>
        <v>35172000</v>
      </c>
      <c r="Q37" s="18">
        <f>O37*80%</f>
        <v>31264000</v>
      </c>
      <c r="R37" s="16"/>
    </row>
    <row r="38" spans="8:24" x14ac:dyDescent="0.25"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</row>
    <row r="39" spans="8:24" x14ac:dyDescent="0.25">
      <c r="H39" s="16"/>
      <c r="I39" s="20" t="s">
        <v>29</v>
      </c>
      <c r="J39" s="16"/>
      <c r="K39" s="16"/>
      <c r="L39" s="16"/>
      <c r="M39" s="16"/>
      <c r="N39" s="16"/>
      <c r="O39" s="16"/>
      <c r="P39" s="16"/>
      <c r="Q39" s="16"/>
      <c r="R39" s="16"/>
    </row>
    <row r="40" spans="8:24" x14ac:dyDescent="0.25"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</row>
    <row r="41" spans="8:24" x14ac:dyDescent="0.25"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</row>
  </sheetData>
  <mergeCells count="1">
    <mergeCell ref="H33:R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51F20-84DD-418D-9D3C-B428EA1DCF6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91E8-8F34-460E-8E27-3DBF16D895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3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20-20</vt:lpstr>
      <vt:lpstr>Sheet1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2024-08-30T07:12:58Z</dcterms:modified>
</cp:coreProperties>
</file>