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5" l="1"/>
  <c r="K16" i="5" l="1"/>
  <c r="K18" i="5" s="1"/>
  <c r="K19" i="5" s="1"/>
  <c r="D33" i="5"/>
  <c r="C33" i="5" s="1"/>
  <c r="D32" i="5"/>
  <c r="D31" i="5"/>
  <c r="I9" i="5"/>
  <c r="J9" i="5" s="1"/>
  <c r="H32" i="5" l="1"/>
  <c r="I36" i="5" l="1"/>
  <c r="I31" i="5" l="1"/>
  <c r="G39" i="5"/>
  <c r="M39" i="5"/>
  <c r="G38" i="5"/>
  <c r="O38" i="5" s="1"/>
  <c r="I35" i="5"/>
  <c r="J43" i="5"/>
  <c r="K43" i="5" s="1"/>
  <c r="G43" i="5"/>
  <c r="K42" i="5"/>
  <c r="J42" i="5"/>
  <c r="G42" i="5"/>
  <c r="L9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13" i="5" s="1"/>
  <c r="B7" i="5"/>
  <c r="B14" i="5" l="1"/>
  <c r="L38" i="5"/>
  <c r="K38" i="5"/>
  <c r="B8" i="5"/>
  <c r="B15" i="5"/>
  <c r="B19" i="5" s="1"/>
  <c r="B22" i="5" s="1"/>
  <c r="K40" i="5"/>
  <c r="L40" i="5"/>
  <c r="K39" i="5"/>
  <c r="B20" i="5" l="1"/>
  <c r="B21" i="5"/>
</calcChain>
</file>

<file path=xl/sharedStrings.xml><?xml version="1.0" encoding="utf-8"?>
<sst xmlns="http://schemas.openxmlformats.org/spreadsheetml/2006/main" count="40" uniqueCount="39">
  <si>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</si>
  <si>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</si>
  <si>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</si>
  <si>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</si>
  <si>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</si>
  <si>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</si>
  <si>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</si>
  <si>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</si>
  <si>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</si>
  <si>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</si>
  <si>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</si>
  <si>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</si>
  <si>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</si>
  <si>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</si>
  <si>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</si>
  <si>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</si>
  <si>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</si>
  <si>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</si>
  <si>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</si>
  <si>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</si>
  <si>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</si>
  <si>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</si>
  <si>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</si>
  <si>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</si>
  <si>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</si>
  <si>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Built up area</t>
  </si>
  <si>
    <t xml:space="preserve">Super </t>
  </si>
  <si>
    <t>FB</t>
  </si>
  <si>
    <t>Page No.</t>
  </si>
  <si>
    <t>Pt.</t>
  </si>
  <si>
    <t>Software Generated</t>
  </si>
  <si>
    <t>Required Changes</t>
  </si>
  <si>
    <t>N. A. as the property under consideration is a Residential Flat in
a building. The rate is considered as composite rate.</t>
  </si>
  <si>
    <t xml:space="preserve">Underground sump – capacity and type of
construction </t>
  </si>
  <si>
    <t>R.C.C. Tank</t>
  </si>
  <si>
    <t>Over-head tank</t>
  </si>
  <si>
    <t>Carpet Area in Sq. Ft. = 365.00
Flowerbed Area in Sq. Ft. = 39.00
Cupboard Area in Sq. Ft. = 16.00
Balcony Area in Sq. Ft. = 13.00
Total Carpet Area in Sq. Ft. = 433.00
(Area as per Actual Site Measurement)</t>
  </si>
  <si>
    <t>Copy of Approved Building Plan Document No.B. P. C. 28 / 2020 - 2021 - Case No. N.R.V. / 9258 Dated 17.12.2020 issued by Bhiwandi Nizampur City Municipal Corporation</t>
  </si>
  <si>
    <t>Year of commencement of construction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</si>
</sst>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153612</xdr:colOff>
      <xdr:row>35</xdr:row>
      <xdr:rowOff>153352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C7ED82-07D1-4FB4-BDC0-A1F070F15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6820852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</xdr:colOff>
      <xdr:row>0</xdr:row>
      <xdr:rowOff>0</xdr:rowOff>
    </xdr:from>
    <xdr:to>
      <xdr:col>29</xdr:col>
      <xdr:colOff>201240</xdr:colOff>
      <xdr:row>44</xdr:row>
      <xdr:rowOff>1170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B4239B-AEFF-4563-9D0F-764BC8E59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0"/>
          <a:ext cx="8707065" cy="8383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7"/>
  <sheetViews>
    <sheetView tabSelected="1" topLeftCell="A43" workbookViewId="0">
      <selection activeCell="G51" sqref="G51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34" customWidth="1"/>
    <col min="7" max="7" width="51.5703125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5"/>
      <c r="B4" s="16"/>
      <c r="C4" s="16"/>
      <c r="D4" s="16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2023</v>
      </c>
      <c r="C6" s="3"/>
      <c r="D6" s="2"/>
      <c r="I6" s="2">
        <v>2023</v>
      </c>
      <c r="J6" s="2">
        <v>2024</v>
      </c>
      <c r="K6" s="2">
        <f>J6-I6</f>
        <v>1</v>
      </c>
      <c r="L6" s="2">
        <f>K6-60</f>
        <v>-59</v>
      </c>
    </row>
    <row r="7" spans="1:12" ht="16.5" x14ac:dyDescent="0.3">
      <c r="A7" s="3" t="s">
        <v>6</v>
      </c>
      <c r="B7" s="3">
        <f>B5-B6</f>
        <v>1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-59</v>
      </c>
      <c r="C8" s="3"/>
      <c r="D8" s="2"/>
      <c r="H8" s="9"/>
      <c r="I8" s="10" t="s">
        <v>23</v>
      </c>
      <c r="J8" s="10" t="s">
        <v>25</v>
      </c>
      <c r="K8" s="10"/>
      <c r="L8">
        <v>30250</v>
      </c>
    </row>
    <row r="9" spans="1:12" ht="16.5" x14ac:dyDescent="0.3">
      <c r="A9" s="3" t="s">
        <v>7</v>
      </c>
      <c r="B9" s="5">
        <f>368*1.1*2500</f>
        <v>1012000</v>
      </c>
      <c r="C9" s="5"/>
      <c r="D9" s="4"/>
      <c r="H9" s="9"/>
      <c r="I9" s="19">
        <f>34.19*10.764</f>
        <v>368.02115999999995</v>
      </c>
      <c r="J9" s="10">
        <f>I9*1.1</f>
        <v>404.82327599999996</v>
      </c>
      <c r="K9" s="10"/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8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B12*0/60</f>
        <v>0</v>
      </c>
      <c r="C13" s="3"/>
      <c r="D13" s="2"/>
    </row>
    <row r="14" spans="1:12" ht="16.5" x14ac:dyDescent="0.3">
      <c r="A14" s="3"/>
      <c r="B14" s="6">
        <f>B13%</f>
        <v>0</v>
      </c>
      <c r="C14" s="6"/>
      <c r="D14" s="12"/>
    </row>
    <row r="15" spans="1:12" ht="16.5" x14ac:dyDescent="0.3">
      <c r="A15" s="3" t="s">
        <v>11</v>
      </c>
      <c r="B15" s="5">
        <f>ROUND((B9*B14),0)</f>
        <v>0</v>
      </c>
      <c r="C15" s="5"/>
      <c r="D15" s="5"/>
      <c r="I15" t="s">
        <v>24</v>
      </c>
      <c r="J15" t="s">
        <v>27</v>
      </c>
    </row>
    <row r="16" spans="1:12" ht="16.5" x14ac:dyDescent="0.3">
      <c r="A16" s="3" t="s">
        <v>2</v>
      </c>
      <c r="B16" s="5">
        <v>368</v>
      </c>
      <c r="C16" s="5"/>
      <c r="D16" s="4"/>
      <c r="H16" s="9"/>
      <c r="I16" s="10">
        <v>394</v>
      </c>
      <c r="J16">
        <v>39</v>
      </c>
      <c r="K16">
        <f>I16+J16</f>
        <v>433</v>
      </c>
    </row>
    <row r="17" spans="1:11" ht="16.5" x14ac:dyDescent="0.3">
      <c r="A17" s="3" t="s">
        <v>22</v>
      </c>
      <c r="B17" s="3">
        <v>7500</v>
      </c>
      <c r="C17" s="3"/>
      <c r="D17" s="2"/>
      <c r="H17" s="9"/>
      <c r="I17" s="10"/>
      <c r="K17">
        <v>6500</v>
      </c>
    </row>
    <row r="18" spans="1:11" ht="16.5" x14ac:dyDescent="0.3">
      <c r="A18" s="3" t="s">
        <v>12</v>
      </c>
      <c r="B18" s="5">
        <f>B17*B16</f>
        <v>2760000</v>
      </c>
      <c r="C18" s="5"/>
      <c r="D18" s="4"/>
      <c r="H18" s="9"/>
      <c r="I18" s="10"/>
      <c r="K18">
        <f>K17*K16</f>
        <v>2814500</v>
      </c>
    </row>
    <row r="19" spans="1:11" ht="16.5" x14ac:dyDescent="0.3">
      <c r="A19" s="7" t="s">
        <v>13</v>
      </c>
      <c r="B19" s="8">
        <f>B18-B15</f>
        <v>2760000</v>
      </c>
      <c r="C19" s="8"/>
      <c r="D19" s="8"/>
      <c r="K19">
        <f>K18/368</f>
        <v>7648.097826086957</v>
      </c>
    </row>
    <row r="20" spans="1:11" ht="16.5" x14ac:dyDescent="0.3">
      <c r="A20" s="7" t="s">
        <v>14</v>
      </c>
      <c r="B20" s="8">
        <f>B19*0.9</f>
        <v>2484000</v>
      </c>
      <c r="C20" s="8"/>
      <c r="D20" s="8"/>
    </row>
    <row r="21" spans="1:11" ht="16.5" x14ac:dyDescent="0.3">
      <c r="A21" s="7" t="s">
        <v>15</v>
      </c>
      <c r="B21" s="8">
        <f>B19*0.8</f>
        <v>2208000</v>
      </c>
      <c r="C21" s="8"/>
      <c r="D21" s="8"/>
    </row>
    <row r="22" spans="1:11" ht="16.5" x14ac:dyDescent="0.3">
      <c r="A22" s="7" t="s">
        <v>16</v>
      </c>
      <c r="B22" s="8">
        <f>B19*0.025/12</f>
        <v>5750</v>
      </c>
      <c r="C22" s="8"/>
      <c r="D22" s="8"/>
    </row>
    <row r="24" spans="1:11" x14ac:dyDescent="0.25">
      <c r="B24" s="1"/>
      <c r="C24" s="1"/>
      <c r="J24" s="13"/>
    </row>
    <row r="25" spans="1:11" x14ac:dyDescent="0.25">
      <c r="B25" s="1"/>
    </row>
    <row r="29" spans="1:11" x14ac:dyDescent="0.25">
      <c r="E29" t="s">
        <v>17</v>
      </c>
    </row>
    <row r="30" spans="1:11" x14ac:dyDescent="0.25">
      <c r="C30" t="s">
        <v>26</v>
      </c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1" x14ac:dyDescent="0.25">
      <c r="C31">
        <v>615</v>
      </c>
      <c r="D31" s="2">
        <f>E31*1.1</f>
        <v>404.8</v>
      </c>
      <c r="E31" s="17">
        <v>368</v>
      </c>
      <c r="F31" s="2">
        <v>2500000</v>
      </c>
      <c r="G31" s="2">
        <f t="shared" ref="G31:G36" si="0">F31/E31</f>
        <v>6793.478260869565</v>
      </c>
      <c r="H31" s="2">
        <f t="shared" ref="H31:H36" si="1">F31/D31</f>
        <v>6175.889328063241</v>
      </c>
      <c r="I31" s="2">
        <f>D31/E31</f>
        <v>1.1000000000000001</v>
      </c>
    </row>
    <row r="32" spans="1:11" x14ac:dyDescent="0.25">
      <c r="D32" s="2">
        <f>E32*1.1</f>
        <v>404.8</v>
      </c>
      <c r="E32" s="17">
        <v>368</v>
      </c>
      <c r="F32" s="2">
        <v>2700000</v>
      </c>
      <c r="G32" s="2">
        <f t="shared" si="0"/>
        <v>7336.95652173913</v>
      </c>
      <c r="H32" s="2">
        <f t="shared" si="1"/>
        <v>6669.9604743083</v>
      </c>
      <c r="I32" s="2"/>
    </row>
    <row r="33" spans="2:15" x14ac:dyDescent="0.25">
      <c r="C33">
        <f>D33*1.25</f>
        <v>618.75000000000011</v>
      </c>
      <c r="D33" s="2">
        <f>E33*1.1</f>
        <v>495.00000000000006</v>
      </c>
      <c r="E33" s="17">
        <v>450</v>
      </c>
      <c r="F33" s="4">
        <v>3200000</v>
      </c>
      <c r="G33" s="2">
        <f t="shared" si="0"/>
        <v>7111.1111111111113</v>
      </c>
      <c r="H33" s="2">
        <f t="shared" si="1"/>
        <v>6464.6464646464638</v>
      </c>
      <c r="I33" s="2">
        <f>D33/E33</f>
        <v>1.1000000000000001</v>
      </c>
      <c r="M33" s="1"/>
    </row>
    <row r="34" spans="2:15" x14ac:dyDescent="0.25">
      <c r="D34" s="2">
        <v>490</v>
      </c>
      <c r="E34" s="17"/>
      <c r="F34" s="4">
        <v>5000000</v>
      </c>
      <c r="G34" s="2" t="e">
        <f t="shared" si="0"/>
        <v>#DIV/0!</v>
      </c>
      <c r="H34" s="2">
        <f t="shared" si="1"/>
        <v>10204.081632653062</v>
      </c>
      <c r="I34" s="2" t="e">
        <f>D34/E34</f>
        <v>#DIV/0!</v>
      </c>
    </row>
    <row r="35" spans="2:15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M35" s="1"/>
    </row>
    <row r="36" spans="2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2:15" x14ac:dyDescent="0.25">
      <c r="E37" t="s">
        <v>21</v>
      </c>
    </row>
    <row r="38" spans="2:15" x14ac:dyDescent="0.25">
      <c r="B38">
        <v>1</v>
      </c>
      <c r="E38">
        <v>486</v>
      </c>
      <c r="F38">
        <v>3000000</v>
      </c>
      <c r="G38" s="2">
        <f>F38/E38</f>
        <v>6172.8395061728397</v>
      </c>
      <c r="H38">
        <v>455000</v>
      </c>
      <c r="I38">
        <v>30000</v>
      </c>
      <c r="J38" s="2">
        <f t="shared" ref="J38:J43" si="2">I38+H38+F38</f>
        <v>3485000</v>
      </c>
      <c r="K38" s="2">
        <f>J38/E38</f>
        <v>7170.7818930041149</v>
      </c>
      <c r="L38" s="4">
        <f>J38/719</f>
        <v>4847.0097357440891</v>
      </c>
      <c r="M38" s="2"/>
      <c r="O38">
        <f>B17/G38</f>
        <v>1.2149999999999999</v>
      </c>
    </row>
    <row r="39" spans="2:15" x14ac:dyDescent="0.25">
      <c r="E39">
        <v>368</v>
      </c>
      <c r="F39">
        <v>2719000</v>
      </c>
      <c r="G39" s="2">
        <f>F39/E39</f>
        <v>7388.586956521739</v>
      </c>
      <c r="H39">
        <v>948000</v>
      </c>
      <c r="I39">
        <v>30000</v>
      </c>
      <c r="J39" s="2">
        <f t="shared" si="2"/>
        <v>3697000</v>
      </c>
      <c r="K39" s="2">
        <f t="shared" ref="K39:K43" si="3">J39/E39</f>
        <v>10046.195652173914</v>
      </c>
      <c r="L39" s="4" t="e">
        <f>J39/D39</f>
        <v>#DIV/0!</v>
      </c>
      <c r="M39" s="2" t="e">
        <f>F39/D39</f>
        <v>#DIV/0!</v>
      </c>
    </row>
    <row r="40" spans="2:15" x14ac:dyDescent="0.25">
      <c r="D40" s="2"/>
      <c r="E40" s="2"/>
      <c r="F40" s="2">
        <v>4300000</v>
      </c>
      <c r="G40" s="2" t="e">
        <f t="shared" ref="G40:G43" si="4">F40/E40</f>
        <v>#DIV/0!</v>
      </c>
      <c r="H40" s="2">
        <v>169500</v>
      </c>
      <c r="I40" s="2">
        <v>30000</v>
      </c>
      <c r="J40" s="2">
        <f t="shared" si="2"/>
        <v>4499500</v>
      </c>
      <c r="K40" s="2" t="e">
        <f t="shared" si="3"/>
        <v>#DIV/0!</v>
      </c>
      <c r="L40" s="2" t="e">
        <f>J40/D40</f>
        <v>#DIV/0!</v>
      </c>
      <c r="M40" s="2"/>
      <c r="O40" s="1"/>
    </row>
    <row r="41" spans="2:15" x14ac:dyDescent="0.25">
      <c r="D41" s="2"/>
      <c r="E41" s="2"/>
      <c r="F41" s="2">
        <v>3300000</v>
      </c>
      <c r="G41" s="2" t="e">
        <f t="shared" si="4"/>
        <v>#DIV/0!</v>
      </c>
      <c r="H41" s="2">
        <v>726000</v>
      </c>
      <c r="I41" s="2">
        <v>30000</v>
      </c>
      <c r="J41" s="2">
        <f t="shared" si="2"/>
        <v>4056000</v>
      </c>
      <c r="K41" s="2" t="e">
        <f t="shared" si="3"/>
        <v>#DIV/0!</v>
      </c>
      <c r="L41" s="2"/>
      <c r="M41" s="2"/>
    </row>
    <row r="42" spans="2:15" x14ac:dyDescent="0.25">
      <c r="G42" s="2" t="e">
        <f t="shared" si="4"/>
        <v>#DIV/0!</v>
      </c>
      <c r="H42">
        <v>1200000</v>
      </c>
      <c r="I42" s="2">
        <v>30000</v>
      </c>
      <c r="J42" s="2">
        <f t="shared" si="2"/>
        <v>1230000</v>
      </c>
      <c r="K42" s="2" t="e">
        <f t="shared" si="3"/>
        <v>#DIV/0!</v>
      </c>
    </row>
    <row r="43" spans="2:15" x14ac:dyDescent="0.25">
      <c r="G43" s="14" t="e">
        <f t="shared" si="4"/>
        <v>#DIV/0!</v>
      </c>
      <c r="H43">
        <v>900000</v>
      </c>
      <c r="I43" s="2">
        <v>30000</v>
      </c>
      <c r="J43" s="2">
        <f t="shared" si="2"/>
        <v>930000</v>
      </c>
      <c r="K43" s="2" t="e">
        <f t="shared" si="3"/>
        <v>#DIV/0!</v>
      </c>
    </row>
    <row r="50" spans="4:7" ht="30" x14ac:dyDescent="0.25">
      <c r="D50" s="20" t="s">
        <v>28</v>
      </c>
      <c r="E50" s="21" t="s">
        <v>29</v>
      </c>
      <c r="F50" s="21" t="s">
        <v>30</v>
      </c>
      <c r="G50" s="21" t="s">
        <v>31</v>
      </c>
    </row>
    <row r="51" spans="4:7" ht="90" x14ac:dyDescent="0.25">
      <c r="D51" s="20">
        <v>3</v>
      </c>
      <c r="E51" s="21">
        <v>12</v>
      </c>
      <c r="F51" s="21"/>
      <c r="G51" s="21" t="s">
        <v>36</v>
      </c>
    </row>
    <row r="52" spans="4:7" ht="60" x14ac:dyDescent="0.25">
      <c r="D52" s="20">
        <v>4</v>
      </c>
      <c r="E52" s="21">
        <v>22</v>
      </c>
      <c r="F52" s="21"/>
      <c r="G52" s="21" t="s">
        <v>37</v>
      </c>
    </row>
    <row r="53" spans="4:7" ht="45" x14ac:dyDescent="0.25">
      <c r="D53" s="21">
        <v>5</v>
      </c>
      <c r="E53" s="21">
        <v>38</v>
      </c>
      <c r="F53" s="21"/>
      <c r="G53" s="21" t="s">
        <v>32</v>
      </c>
    </row>
    <row r="54" spans="4:7" x14ac:dyDescent="0.25">
      <c r="D54" s="21">
        <v>5</v>
      </c>
      <c r="E54" s="21">
        <v>41</v>
      </c>
      <c r="F54" s="21"/>
      <c r="G54" s="21" t="s">
        <v>38</v>
      </c>
    </row>
    <row r="55" spans="4:7" ht="45" x14ac:dyDescent="0.25">
      <c r="D55" s="21">
        <v>9</v>
      </c>
      <c r="E55" s="21">
        <v>19</v>
      </c>
      <c r="F55" s="21" t="s">
        <v>33</v>
      </c>
      <c r="G55" s="21" t="s">
        <v>34</v>
      </c>
    </row>
    <row r="56" spans="4:7" x14ac:dyDescent="0.25">
      <c r="D56" s="21">
        <v>9</v>
      </c>
      <c r="E56" s="21">
        <v>20</v>
      </c>
      <c r="F56" s="21" t="s">
        <v>35</v>
      </c>
      <c r="G56" s="21" t="s">
        <v>34</v>
      </c>
    </row>
    <row r="57" spans="4:7" x14ac:dyDescent="0.25">
      <c r="D57" s="21"/>
      <c r="E57" s="21"/>
      <c r="F57" s="21"/>
      <c r="G57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P7" sqref="P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D1" sqref="D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2024-09-18T09:57:52Z</dcterms:modified>
</cp:coreProperties>
</file>