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Salman Asif Wandrick - Cosmos\"/>
    </mc:Choice>
  </mc:AlternateContent>
  <xr:revisionPtr revIDLastSave="0" documentId="13_ncr:1_{3188F13C-E4C0-4281-A463-E18F81F51C1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7" i="16" l="1"/>
  <c r="T17" i="13"/>
  <c r="V43" i="4"/>
  <c r="I40" i="4"/>
  <c r="F53" i="4"/>
  <c r="F43" i="4"/>
  <c r="F44" i="4"/>
  <c r="F45" i="4"/>
  <c r="F46" i="4"/>
  <c r="F47" i="4"/>
  <c r="F48" i="4"/>
  <c r="F49" i="4"/>
  <c r="F50" i="4"/>
  <c r="F51" i="4"/>
  <c r="F52" i="4"/>
  <c r="F42" i="4"/>
  <c r="V47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<sst xmlns="http://schemas.openxmlformats.org/spreadsheetml/2006/main" count="48" uniqueCount="42">
  <si>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</si>
  <si>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</si>
  <si>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</si>
  <si>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</si>
  <si>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</si>
  <si>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</si>
  <si>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</si>
  <si>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</si>
  <si>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</si>
  <si>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</si>
  <si>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</si>
  <si>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</si>
  <si>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</si>
  <si>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</si>
  <si>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</si>
  <si>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</si>
  <si>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</si>
  <si>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</si>
  <si>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</si>
  <si>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</si>
  <si>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</si>
  <si>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</si>
  <si>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</si>
  <si>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</si>
  <si>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</si>
  <si>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</si>
  <si>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</si>
  <si>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</si>
  <si>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</si>
  <si>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</si>
  <si>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</si>
  <si>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</si>
  <si>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</si>
  <si>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</si>
  <si>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</si>
  <si>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</si>
  <si>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</si>
  <si>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Kandivali (West) Branch )  - Salman Asif Wandrick</t>
  </si>
  <si>
    <t>Agree BUA</t>
  </si>
  <si>
    <t>Measured CA</t>
  </si>
  <si>
    <t>Bal</t>
  </si>
  <si>
    <t>Dry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</si>
</sst>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39</xdr:row>
      <xdr:rowOff>143868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59A080-E641-4131-A8BD-5A87950BA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1161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172665</xdr:colOff>
      <xdr:row>41</xdr:row>
      <xdr:rowOff>39036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FD4BF3-A348-40B3-8708-C41C230BC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07065" cy="67065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46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03A70A-5AE6-4F8F-8765-3774F4E58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8583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115507</xdr:colOff>
      <xdr:row>40</xdr:row>
      <xdr:rowOff>20043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D9089A-9830-45BD-A308-9F9EA4ED5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9907" cy="71161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144086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F055C8-763B-4FF6-AC0F-F587FCA24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78486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115507</xdr:colOff>
      <xdr:row>46</xdr:row>
      <xdr:rowOff>20276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36CACF-174A-46AD-8E5C-6018E39D0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49907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zoomScaleNormal="100" workbookViewId="0">
      <selection activeCell="S16" sqref="S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6.57031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s="51" customFormat="1" x14ac:dyDescent="0.25">
      <c r="A3" s="49">
        <f t="shared" ref="A3:A14" si="0">N3</f>
        <v>0</v>
      </c>
      <c r="B3" s="49">
        <f t="shared" ref="B3:B14" si="1">Q3</f>
        <v>312.5</v>
      </c>
      <c r="C3" s="49">
        <f>B3*1.2</f>
        <v>375</v>
      </c>
      <c r="D3" s="49">
        <f t="shared" ref="D3:D14" si="2">C3*1.2</f>
        <v>450</v>
      </c>
      <c r="E3" s="50">
        <f t="shared" ref="E3:E14" si="3">R3</f>
        <v>1620000</v>
      </c>
      <c r="F3" s="49">
        <f t="shared" ref="F3:F14" si="4">ROUND((E3/B3),0)</f>
        <v>5184</v>
      </c>
      <c r="G3" s="49">
        <f t="shared" ref="G3:G14" si="5">ROUND((E3/C3),0)</f>
        <v>4320</v>
      </c>
      <c r="H3" s="49">
        <f t="shared" ref="H3:H14" si="6">ROUND((E3/D3),0)</f>
        <v>3600</v>
      </c>
      <c r="I3" s="49" t="e">
        <f>#REF!</f>
        <v>#REF!</v>
      </c>
      <c r="J3" s="49">
        <f t="shared" ref="J3:J14" si="7">S3</f>
        <v>0</v>
      </c>
      <c r="O3" s="51">
        <v>0</v>
      </c>
      <c r="P3" s="51">
        <v>375</v>
      </c>
      <c r="Q3" s="51">
        <f t="shared" ref="P3:Q14" si="8">P3/1.2</f>
        <v>312.5</v>
      </c>
      <c r="R3" s="52">
        <v>1620000</v>
      </c>
    </row>
    <row r="4" spans="1:20" s="54" customFormat="1" x14ac:dyDescent="0.25">
      <c r="A4" s="9">
        <f t="shared" si="0"/>
        <v>0</v>
      </c>
      <c r="B4" s="9">
        <f t="shared" si="1"/>
        <v>266.66666666666669</v>
      </c>
      <c r="C4" s="9">
        <f t="shared" ref="C4:C14" si="9">B4*1.2</f>
        <v>320</v>
      </c>
      <c r="D4" s="9">
        <f t="shared" si="2"/>
        <v>384</v>
      </c>
      <c r="E4" s="53">
        <f t="shared" si="3"/>
        <v>1632000</v>
      </c>
      <c r="F4" s="9">
        <f t="shared" si="4"/>
        <v>6120</v>
      </c>
      <c r="G4" s="9">
        <f t="shared" si="5"/>
        <v>5100</v>
      </c>
      <c r="H4" s="9">
        <f t="shared" si="6"/>
        <v>4250</v>
      </c>
      <c r="I4" s="9" t="e">
        <f>#REF!</f>
        <v>#REF!</v>
      </c>
      <c r="J4" s="9">
        <f t="shared" si="7"/>
        <v>0</v>
      </c>
      <c r="O4" s="54">
        <v>0</v>
      </c>
      <c r="P4" s="54">
        <v>320</v>
      </c>
      <c r="Q4" s="54">
        <f t="shared" si="8"/>
        <v>266.66666666666669</v>
      </c>
      <c r="R4" s="55">
        <v>1632000</v>
      </c>
    </row>
    <row r="5" spans="1:20" s="51" customFormat="1" x14ac:dyDescent="0.25">
      <c r="A5" s="49">
        <f t="shared" si="0"/>
        <v>0</v>
      </c>
      <c r="B5" s="49">
        <f t="shared" si="1"/>
        <v>750</v>
      </c>
      <c r="C5" s="49">
        <f t="shared" si="9"/>
        <v>900</v>
      </c>
      <c r="D5" s="49">
        <f t="shared" si="2"/>
        <v>1080</v>
      </c>
      <c r="E5" s="50">
        <f t="shared" si="3"/>
        <v>4845000</v>
      </c>
      <c r="F5" s="49">
        <f t="shared" si="4"/>
        <v>6460</v>
      </c>
      <c r="G5" s="49">
        <f t="shared" si="5"/>
        <v>5383</v>
      </c>
      <c r="H5" s="49">
        <f t="shared" si="6"/>
        <v>4486</v>
      </c>
      <c r="I5" s="49" t="e">
        <f>#REF!</f>
        <v>#REF!</v>
      </c>
      <c r="J5" s="49">
        <f t="shared" si="7"/>
        <v>0</v>
      </c>
      <c r="O5" s="51">
        <v>0</v>
      </c>
      <c r="P5" s="51">
        <v>900</v>
      </c>
      <c r="Q5" s="51">
        <f t="shared" si="8"/>
        <v>750</v>
      </c>
      <c r="R5" s="52">
        <v>4845000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36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s="51" customFormat="1" ht="14.25" customHeight="1" x14ac:dyDescent="0.25">
      <c r="A16" s="49">
        <f t="shared" ref="A16:A32" si="32">N16</f>
        <v>0</v>
      </c>
      <c r="B16" s="49">
        <f t="shared" ref="B16:B32" si="33">Q16</f>
        <v>550</v>
      </c>
      <c r="C16" s="49">
        <f>B16*1.2</f>
        <v>660</v>
      </c>
      <c r="D16" s="49">
        <f t="shared" ref="D16:D32" si="34">C16*1.2</f>
        <v>792</v>
      </c>
      <c r="E16" s="50">
        <f t="shared" ref="E16:E32" si="35">R16</f>
        <v>4000000</v>
      </c>
      <c r="F16" s="49">
        <f t="shared" ref="F16:F32" si="36">ROUND((E16/B16),0)</f>
        <v>7273</v>
      </c>
      <c r="G16" s="49">
        <f t="shared" ref="G16:G32" si="37">ROUND((E16/C16),0)</f>
        <v>6061</v>
      </c>
      <c r="H16" s="49">
        <f t="shared" ref="H16:H32" si="38">ROUND((E16/D16),0)</f>
        <v>5051</v>
      </c>
      <c r="I16" s="49" t="e">
        <f>#REF!</f>
        <v>#REF!</v>
      </c>
      <c r="J16" s="49">
        <f t="shared" ref="J16:J32" si="39">S16</f>
        <v>0</v>
      </c>
      <c r="O16" s="51">
        <v>0</v>
      </c>
      <c r="P16" s="51">
        <f t="shared" ref="P16:Q32" si="40">O16/1.2</f>
        <v>0</v>
      </c>
      <c r="Q16" s="51">
        <v>550</v>
      </c>
      <c r="R16" s="52">
        <v>4000000</v>
      </c>
    </row>
    <row r="17" spans="1:18" s="51" customFormat="1" ht="14.25" customHeight="1" x14ac:dyDescent="0.25">
      <c r="A17" s="49">
        <f t="shared" si="32"/>
        <v>0</v>
      </c>
      <c r="B17" s="49">
        <f t="shared" si="33"/>
        <v>416.66666666666669</v>
      </c>
      <c r="C17" s="49">
        <f t="shared" ref="C17:C32" si="41">B17*1.2</f>
        <v>500</v>
      </c>
      <c r="D17" s="49">
        <f t="shared" si="34"/>
        <v>600</v>
      </c>
      <c r="E17" s="50">
        <f t="shared" si="35"/>
        <v>3500000</v>
      </c>
      <c r="F17" s="49">
        <f t="shared" si="36"/>
        <v>8400</v>
      </c>
      <c r="G17" s="49">
        <f t="shared" si="37"/>
        <v>7000</v>
      </c>
      <c r="H17" s="49">
        <f t="shared" si="38"/>
        <v>5833</v>
      </c>
      <c r="I17" s="49" t="e">
        <f>#REF!</f>
        <v>#REF!</v>
      </c>
      <c r="J17" s="49">
        <f t="shared" si="39"/>
        <v>0</v>
      </c>
      <c r="O17" s="51">
        <v>0</v>
      </c>
      <c r="P17" s="51">
        <v>500</v>
      </c>
      <c r="Q17" s="51">
        <f t="shared" si="40"/>
        <v>416.66666666666669</v>
      </c>
      <c r="R17" s="52">
        <v>3500000</v>
      </c>
    </row>
    <row r="18" spans="1:18" ht="14.25" customHeight="1" x14ac:dyDescent="0.25">
      <c r="A18" s="4">
        <f t="shared" si="32"/>
        <v>0</v>
      </c>
      <c r="B18" s="4">
        <f t="shared" si="33"/>
        <v>550</v>
      </c>
      <c r="C18" s="4">
        <f t="shared" si="41"/>
        <v>660</v>
      </c>
      <c r="D18" s="4">
        <f t="shared" si="34"/>
        <v>792</v>
      </c>
      <c r="E18" s="5">
        <f t="shared" si="35"/>
        <v>3900000</v>
      </c>
      <c r="F18" s="9">
        <f t="shared" si="36"/>
        <v>7091</v>
      </c>
      <c r="G18" s="9">
        <f t="shared" si="37"/>
        <v>5909</v>
      </c>
      <c r="H18" s="9">
        <f t="shared" si="38"/>
        <v>4924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550</v>
      </c>
      <c r="R18" s="2">
        <v>3900000</v>
      </c>
    </row>
    <row r="19" spans="1:18" ht="14.25" customHeight="1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18" ht="14.25" customHeight="1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E38" t="s">
        <v>38</v>
      </c>
      <c r="F38">
        <v>925</v>
      </c>
      <c r="U38" s="31" t="s">
        <v>20</v>
      </c>
      <c r="V38" s="32"/>
      <c r="W38" s="33"/>
      <c r="X38" s="18"/>
      <c r="Y38" s="7"/>
    </row>
    <row r="39" spans="1:25" ht="38.25" customHeight="1" x14ac:dyDescent="0.3">
      <c r="I39">
        <v>651</v>
      </c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E40" t="s">
        <v>39</v>
      </c>
      <c r="I40">
        <f>I39*1.2</f>
        <v>781.19999999999993</v>
      </c>
      <c r="S40" s="10"/>
      <c r="T40" s="10"/>
      <c r="U40" s="34" t="s">
        <v>22</v>
      </c>
      <c r="V40" s="35">
        <v>2013</v>
      </c>
      <c r="W40" s="33" t="s">
        <v>23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24</v>
      </c>
      <c r="V41" s="35">
        <f>V39-V40</f>
        <v>11</v>
      </c>
      <c r="W41" s="33"/>
      <c r="X41" s="18"/>
      <c r="Y41" s="7"/>
    </row>
    <row r="42" spans="1:25" ht="16.5" x14ac:dyDescent="0.3">
      <c r="D42">
        <v>15.4</v>
      </c>
      <c r="E42">
        <v>9.6</v>
      </c>
      <c r="F42" s="7">
        <f>E42*D42</f>
        <v>147.84</v>
      </c>
      <c r="S42" s="10"/>
      <c r="T42" s="10"/>
      <c r="U42" s="37"/>
      <c r="V42" s="35">
        <f>V41-60</f>
        <v>-49</v>
      </c>
      <c r="W42" s="33"/>
      <c r="X42" s="26"/>
      <c r="Y42" s="7"/>
    </row>
    <row r="43" spans="1:25" ht="16.5" x14ac:dyDescent="0.3">
      <c r="C43" t="s">
        <v>40</v>
      </c>
      <c r="D43">
        <v>1.8</v>
      </c>
      <c r="E43">
        <v>9.6</v>
      </c>
      <c r="F43" s="7">
        <f t="shared" ref="F43:F52" si="53">E43*D43</f>
        <v>17.28</v>
      </c>
      <c r="S43" s="10"/>
      <c r="T43" s="10"/>
      <c r="U43" s="37" t="s">
        <v>25</v>
      </c>
      <c r="V43" s="38">
        <f>925*2200</f>
        <v>2035000</v>
      </c>
      <c r="W43" s="33"/>
      <c r="X43" s="26"/>
      <c r="Y43" s="7"/>
    </row>
    <row r="44" spans="1:25" ht="16.5" x14ac:dyDescent="0.3">
      <c r="D44">
        <v>10</v>
      </c>
      <c r="E44">
        <v>4.5999999999999996</v>
      </c>
      <c r="F44" s="7">
        <f t="shared" si="53"/>
        <v>46</v>
      </c>
      <c r="S44" s="10"/>
      <c r="T44" s="10"/>
      <c r="U44" s="37" t="s">
        <v>26</v>
      </c>
      <c r="V44" s="35"/>
      <c r="W44" s="33"/>
      <c r="X44" s="26"/>
      <c r="Y44" s="7"/>
    </row>
    <row r="45" spans="1:25" ht="39" customHeight="1" x14ac:dyDescent="0.3">
      <c r="D45">
        <v>7.8</v>
      </c>
      <c r="E45">
        <v>10.5</v>
      </c>
      <c r="F45" s="7">
        <f t="shared" si="53"/>
        <v>81.899999999999991</v>
      </c>
      <c r="P45" s="48" t="s">
        <v>37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C46" t="s">
        <v>41</v>
      </c>
      <c r="D46">
        <v>1.8</v>
      </c>
      <c r="E46">
        <v>7.8</v>
      </c>
      <c r="F46" s="7">
        <f t="shared" si="53"/>
        <v>14.04</v>
      </c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D47">
        <v>4.8</v>
      </c>
      <c r="E47">
        <v>8.3000000000000007</v>
      </c>
      <c r="F47" s="7">
        <f t="shared" si="53"/>
        <v>39.840000000000003</v>
      </c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35">
        <f>V46*11/60</f>
        <v>16.5</v>
      </c>
      <c r="W47" s="33"/>
      <c r="X47" s="18"/>
      <c r="Y47" s="7"/>
    </row>
    <row r="48" spans="1:25" ht="16.5" x14ac:dyDescent="0.3">
      <c r="D48">
        <v>4.3</v>
      </c>
      <c r="E48">
        <v>7</v>
      </c>
      <c r="F48" s="7">
        <f t="shared" si="53"/>
        <v>30.099999999999998</v>
      </c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0.16500000000000001</v>
      </c>
      <c r="W48" s="33"/>
      <c r="X48" s="18"/>
      <c r="Y48" s="7"/>
    </row>
    <row r="49" spans="4:25" ht="16.5" x14ac:dyDescent="0.3">
      <c r="D49">
        <v>4.5999999999999996</v>
      </c>
      <c r="E49">
        <v>4.9000000000000004</v>
      </c>
      <c r="F49" s="7">
        <f t="shared" si="53"/>
        <v>22.54</v>
      </c>
      <c r="R49" s="6" t="s">
        <v>18</v>
      </c>
      <c r="S49" s="16">
        <f>SUM(S48:S48)</f>
        <v>0</v>
      </c>
      <c r="U49" s="31" t="s">
        <v>29</v>
      </c>
      <c r="V49" s="41">
        <f>ROUND((V43*V48),0)</f>
        <v>335775</v>
      </c>
      <c r="W49" s="33"/>
      <c r="X49" s="18"/>
      <c r="Y49" s="7"/>
    </row>
    <row r="50" spans="4:25" ht="16.5" x14ac:dyDescent="0.3">
      <c r="D50">
        <v>9.1999999999999993</v>
      </c>
      <c r="E50">
        <v>11.3</v>
      </c>
      <c r="F50" s="7">
        <f t="shared" si="53"/>
        <v>103.96</v>
      </c>
      <c r="R50" s="6" t="s">
        <v>13</v>
      </c>
      <c r="S50" s="16">
        <f>S49*90%</f>
        <v>0</v>
      </c>
      <c r="U50" s="31" t="s">
        <v>16</v>
      </c>
      <c r="V50" s="41">
        <v>925</v>
      </c>
      <c r="W50" s="33"/>
      <c r="X50" s="18"/>
      <c r="Y50" s="7"/>
    </row>
    <row r="51" spans="4:25" ht="16.5" x14ac:dyDescent="0.3">
      <c r="D51">
        <v>12.3</v>
      </c>
      <c r="E51">
        <v>9.9</v>
      </c>
      <c r="F51" s="7">
        <f t="shared" si="53"/>
        <v>121.77000000000001</v>
      </c>
      <c r="R51" s="6" t="s">
        <v>19</v>
      </c>
      <c r="S51" s="16">
        <f>S49*80%</f>
        <v>0</v>
      </c>
      <c r="U51" s="37" t="s">
        <v>17</v>
      </c>
      <c r="V51" s="35">
        <v>5500</v>
      </c>
      <c r="W51" s="33"/>
      <c r="X51" s="18"/>
      <c r="Y51" s="7"/>
    </row>
    <row r="52" spans="4:25" ht="16.5" x14ac:dyDescent="0.3">
      <c r="D52">
        <v>4.8</v>
      </c>
      <c r="E52">
        <v>5.3</v>
      </c>
      <c r="F52" s="7">
        <f t="shared" si="53"/>
        <v>25.439999999999998</v>
      </c>
      <c r="S52" s="10"/>
      <c r="T52" s="10"/>
      <c r="U52" s="37" t="s">
        <v>30</v>
      </c>
      <c r="V52" s="38">
        <f>V51*V50</f>
        <v>5087500</v>
      </c>
      <c r="W52" s="33"/>
      <c r="X52" s="26"/>
      <c r="Y52" s="7"/>
    </row>
    <row r="53" spans="4:25" ht="16.5" x14ac:dyDescent="0.3">
      <c r="F53" s="7">
        <f>SUM(F42:F52)</f>
        <v>650.71</v>
      </c>
      <c r="S53" s="10"/>
      <c r="T53" s="10"/>
      <c r="U53" s="42" t="s">
        <v>31</v>
      </c>
      <c r="V53" s="43">
        <f>V52-V49</f>
        <v>4751725</v>
      </c>
      <c r="W53" s="44"/>
      <c r="X53" s="26"/>
      <c r="Y53" s="7"/>
    </row>
    <row r="54" spans="4:25" ht="16.5" x14ac:dyDescent="0.3">
      <c r="P54" s="13" t="s">
        <v>14</v>
      </c>
      <c r="S54" s="10"/>
      <c r="T54" s="11"/>
      <c r="U54" s="42" t="s">
        <v>32</v>
      </c>
      <c r="V54" s="43">
        <f>V53*0.9</f>
        <v>4276552.5</v>
      </c>
      <c r="W54" s="33"/>
      <c r="X54" s="28"/>
      <c r="Y54" s="7"/>
    </row>
    <row r="55" spans="4:25" ht="16.5" x14ac:dyDescent="0.3">
      <c r="S55" s="11"/>
      <c r="T55" s="10"/>
      <c r="U55" s="42" t="s">
        <v>33</v>
      </c>
      <c r="V55" s="45">
        <f>V53*0.8</f>
        <v>3801380</v>
      </c>
      <c r="W55" s="33"/>
      <c r="X55" s="29"/>
      <c r="Y55" s="7"/>
    </row>
    <row r="56" spans="4:25" ht="16.5" x14ac:dyDescent="0.3">
      <c r="S56" s="10"/>
      <c r="T56" s="10"/>
      <c r="U56" s="42" t="s">
        <v>34</v>
      </c>
      <c r="V56" s="46">
        <f>V53*0.025/12</f>
        <v>9899.4270833333339</v>
      </c>
      <c r="W56" s="33"/>
      <c r="X56" s="30"/>
      <c r="Y56" s="7"/>
    </row>
    <row r="57" spans="4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4:25" ht="15.75" x14ac:dyDescent="0.25">
      <c r="U58" s="22"/>
      <c r="V58" s="23"/>
      <c r="W58" s="24"/>
      <c r="X58" s="24"/>
    </row>
    <row r="59" spans="4:25" ht="15.75" x14ac:dyDescent="0.25">
      <c r="U59" s="17"/>
      <c r="V59" s="19"/>
      <c r="W59" s="21"/>
      <c r="X59" s="21"/>
    </row>
    <row r="60" spans="4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4:T44"/>
  <sheetViews>
    <sheetView zoomScaleNormal="100" workbookViewId="0">
      <selection activeCell="U17" sqref="U17"/>
    </sheetView>
  </sheetViews>
  <sheetFormatPr defaultRowHeight="15" x14ac:dyDescent="0.25"/>
  <cols>
    <col min="20" max="20" width="18.28515625" customWidth="1"/>
  </cols>
  <sheetData>
    <row r="14" spans="20:20" x14ac:dyDescent="0.25">
      <c r="T14">
        <v>1500000</v>
      </c>
    </row>
    <row r="15" spans="20:20" x14ac:dyDescent="0.25">
      <c r="T15">
        <v>105000</v>
      </c>
    </row>
    <row r="16" spans="20:20" x14ac:dyDescent="0.25">
      <c r="T16">
        <v>15000</v>
      </c>
    </row>
    <row r="17" spans="20:20" x14ac:dyDescent="0.25">
      <c r="T17">
        <f>SUM(T14:T16)</f>
        <v>1620000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P19" sqref="P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3" zoomScaleNormal="100" workbookViewId="0">
      <selection activeCell="R11" sqref="R11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4:U19"/>
  <sheetViews>
    <sheetView zoomScaleNormal="100" workbookViewId="0">
      <selection activeCell="W25" sqref="W25"/>
    </sheetView>
  </sheetViews>
  <sheetFormatPr defaultRowHeight="15" x14ac:dyDescent="0.25"/>
  <cols>
    <col min="21" max="21" width="19.28515625" customWidth="1"/>
  </cols>
  <sheetData>
    <row r="14" spans="21:21" x14ac:dyDescent="0.25">
      <c r="U14">
        <v>4500000</v>
      </c>
    </row>
    <row r="15" spans="21:21" x14ac:dyDescent="0.25">
      <c r="U15">
        <v>315000</v>
      </c>
    </row>
    <row r="16" spans="21:21" x14ac:dyDescent="0.25">
      <c r="U16">
        <v>30000</v>
      </c>
    </row>
    <row r="17" spans="21:21" x14ac:dyDescent="0.25">
      <c r="U17">
        <f>SUM(U14:U16)</f>
        <v>4845000</v>
      </c>
    </row>
    <row r="18" spans="21:21" ht="3.75" customHeight="1" x14ac:dyDescent="0.25"/>
    <row r="19" spans="21:21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Z12" sqref="Z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2024-08-26T06:17:11Z</dcterms:modified>
</cp:coreProperties>
</file>