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755"/>
  </bookViews>
  <sheets>
    <sheet name="Calculation" sheetId="1" r:id="rId1"/>
    <sheet name="Listing1" sheetId="6" r:id="rId2"/>
    <sheet name="Listing2" sheetId="3" r:id="rId3"/>
  </sheets>
  <calcPr calcId="124519"/>
</workbook>
</file>

<file path=xl/calcChain.xml><?xml version="1.0" encoding="utf-8"?>
<calcChain xmlns="http://schemas.openxmlformats.org/spreadsheetml/2006/main">
  <c r="K7" i="1"/>
  <c r="I51"/>
  <c r="I50"/>
  <c r="G32" i="3"/>
  <c r="D18" i="6"/>
  <c r="G28" l="1"/>
  <c r="F54" i="1" l="1"/>
  <c r="F53"/>
  <c r="M26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46" s="1"/>
  <c r="C4"/>
  <c r="I7"/>
  <c r="C35" l="1"/>
  <c r="H12"/>
  <c r="H11"/>
  <c r="H10"/>
  <c r="H9"/>
  <c r="H8"/>
  <c r="D44" l="1"/>
  <c r="I10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L7" l="1"/>
  <c r="L27" s="1"/>
  <c r="C43"/>
  <c r="C44" s="1"/>
  <c r="C45" s="1"/>
  <c r="C36" l="1"/>
  <c r="C37" s="1"/>
  <c r="C38" l="1"/>
  <c r="C42"/>
  <c r="C39"/>
  <c r="C40" s="1"/>
  <c r="C41" s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<sst xmlns="http://schemas.openxmlformats.org/spreadsheetml/2006/main" count="28" uniqueCount="25">
  <si>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</si>
  <si>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</si>
  <si>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</si>
  <si>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</si>
  <si>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</si>
  <si>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</si>
  <si>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</si>
  <si>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</si>
  <si>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</si>
  <si>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</si>
  <si>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</si>
  <si>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</si>
  <si>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</si>
  <si>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</si>
  <si>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</si>
  <si>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</si>
  <si>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</si>
  <si>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</si>
  <si>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</si>
  <si>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</si>
  <si>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</si>
  <si>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</si>
  <si>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</si>
  <si>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</si>
  <si>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Govertment - 2347518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</si>
</sst>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0" fontId="12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178045</xdr:rowOff>
    </xdr:from>
    <xdr:to>
      <xdr:col>9</xdr:col>
      <xdr:colOff>236660</xdr:colOff>
      <xdr:row>23</xdr:row>
      <xdr:rowOff>73270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9545"/>
          <a:ext cx="5709872" cy="37052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14</xdr:row>
      <xdr:rowOff>104775</xdr:rowOff>
    </xdr:from>
    <xdr:to>
      <xdr:col>9</xdr:col>
      <xdr:colOff>504825</xdr:colOff>
      <xdr:row>34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2771775"/>
          <a:ext cx="5724525" cy="37528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3"/>
  <sheetViews>
    <sheetView tabSelected="1" workbookViewId="0">
      <pane xSplit="3" ySplit="5" topLeftCell="I6" activePane="bottomRight" state="frozen"/>
      <selection pane="topRight" activeCell="D1" sqref="D1"/>
      <selection pane="bottomLeft" activeCell="A6" sqref="A6"/>
      <selection pane="bottomRight" activeCell="I4" sqref="I4"/>
    </sheetView>
  </sheetViews>
  <sheetFormatPr defaultRowHeight="16.5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114.24</v>
      </c>
      <c r="E2" s="4"/>
      <c r="F2" s="4"/>
      <c r="G2" s="23"/>
      <c r="H2" s="1"/>
    </row>
    <row r="3" spans="1:15">
      <c r="B3" s="22" t="s">
        <v>10</v>
      </c>
      <c r="C3" s="25">
        <v>21500</v>
      </c>
      <c r="D3" s="64"/>
      <c r="E3" s="24"/>
      <c r="F3" s="24"/>
      <c r="G3" s="13"/>
      <c r="H3" s="1"/>
    </row>
    <row r="4" spans="1:15" ht="24" customHeight="1">
      <c r="B4" s="68" t="s">
        <v>21</v>
      </c>
      <c r="C4" s="65">
        <f>ROUND((C2*C3),0)</f>
        <v>2456160</v>
      </c>
      <c r="F4" s="20"/>
      <c r="G4" s="20"/>
    </row>
    <row r="5" spans="1:15">
      <c r="B5" s="11" t="s">
        <v>17</v>
      </c>
    </row>
    <row r="6" spans="1:15" s="3" customFormat="1" ht="60.75" thickBot="1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>
      <c r="B7" s="55" t="s">
        <v>23</v>
      </c>
      <c r="C7" s="58">
        <v>49.7</v>
      </c>
      <c r="D7" s="35">
        <v>2009</v>
      </c>
      <c r="E7" s="35">
        <v>2024</v>
      </c>
      <c r="F7" s="35">
        <v>60</v>
      </c>
      <c r="G7" s="53">
        <v>21500</v>
      </c>
      <c r="H7" s="62">
        <v>15</v>
      </c>
      <c r="I7" s="63">
        <f>IF(H7&gt;=5,90*H7/F7,0)</f>
        <v>22.5</v>
      </c>
      <c r="J7" s="64">
        <f t="shared" ref="J7:J12" si="0">G7/100*I7</f>
        <v>4837.5</v>
      </c>
      <c r="K7" s="64">
        <f>G7-J7</f>
        <v>16662.5</v>
      </c>
      <c r="L7" s="64">
        <f>ROUND((K7*C7),0)</f>
        <v>828126</v>
      </c>
      <c r="M7" s="64">
        <f>ROUND((C7*G7),0)</f>
        <v>1068550</v>
      </c>
    </row>
    <row r="8" spans="1:15" ht="17.25" hidden="1" thickBot="1">
      <c r="A8" s="3"/>
      <c r="B8" s="55"/>
      <c r="C8" s="59">
        <v>0</v>
      </c>
      <c r="D8" s="35">
        <v>0</v>
      </c>
      <c r="E8" s="35">
        <v>2024</v>
      </c>
      <c r="F8" s="35">
        <v>60</v>
      </c>
      <c r="G8" s="53">
        <v>0</v>
      </c>
      <c r="H8" s="62">
        <f t="shared" ref="H8:H12" si="1">E8-D8</f>
        <v>2024</v>
      </c>
      <c r="I8" s="63">
        <f t="shared" ref="I8:I14" si="2">IF(H8&gt;=5,90*H8/F8,0)</f>
        <v>3036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>
      <c r="A9" s="54"/>
      <c r="B9" s="55"/>
      <c r="C9" s="59">
        <v>0</v>
      </c>
      <c r="D9" s="35">
        <v>0</v>
      </c>
      <c r="E9" s="35">
        <v>2024</v>
      </c>
      <c r="F9" s="35">
        <v>60</v>
      </c>
      <c r="G9" s="53">
        <v>0</v>
      </c>
      <c r="H9" s="62">
        <f t="shared" si="1"/>
        <v>2024</v>
      </c>
      <c r="I9" s="63">
        <f t="shared" si="2"/>
        <v>3036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>
      <c r="A10" s="3"/>
      <c r="B10" s="46"/>
      <c r="C10" s="59">
        <v>0</v>
      </c>
      <c r="D10" s="35">
        <v>0</v>
      </c>
      <c r="E10" s="35">
        <v>2024</v>
      </c>
      <c r="F10" s="35">
        <v>60</v>
      </c>
      <c r="G10" s="53">
        <v>0</v>
      </c>
      <c r="H10" s="62">
        <f t="shared" si="1"/>
        <v>2024</v>
      </c>
      <c r="I10" s="63">
        <f t="shared" si="2"/>
        <v>3036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>
      <c r="B11" s="46"/>
      <c r="C11" s="59">
        <v>0</v>
      </c>
      <c r="D11" s="35">
        <v>0</v>
      </c>
      <c r="E11" s="35">
        <v>2024</v>
      </c>
      <c r="F11" s="35">
        <v>60</v>
      </c>
      <c r="G11" s="53">
        <v>0</v>
      </c>
      <c r="H11" s="62">
        <f t="shared" si="1"/>
        <v>2024</v>
      </c>
      <c r="I11" s="63">
        <f t="shared" si="2"/>
        <v>3036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>
      <c r="B12" s="46"/>
      <c r="C12" s="59">
        <v>0</v>
      </c>
      <c r="D12" s="35">
        <v>0</v>
      </c>
      <c r="E12" s="35">
        <v>2024</v>
      </c>
      <c r="F12" s="35">
        <v>60</v>
      </c>
      <c r="G12" s="53">
        <v>0</v>
      </c>
      <c r="H12" s="62">
        <f t="shared" si="1"/>
        <v>2024</v>
      </c>
      <c r="I12" s="63">
        <f t="shared" si="2"/>
        <v>3036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>
      <c r="A13" s="3"/>
      <c r="B13" s="46"/>
      <c r="C13" s="56">
        <v>0</v>
      </c>
      <c r="D13" s="35">
        <v>0</v>
      </c>
      <c r="E13" s="35">
        <v>2024</v>
      </c>
      <c r="F13" s="35">
        <v>60</v>
      </c>
      <c r="G13" s="53">
        <v>0</v>
      </c>
      <c r="H13" s="62">
        <f t="shared" ref="H13:H14" si="6">E13-D13</f>
        <v>2024</v>
      </c>
      <c r="I13" s="63">
        <f t="shared" si="2"/>
        <v>3036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>
      <c r="A14" s="3"/>
      <c r="B14" s="46"/>
      <c r="C14" s="56">
        <v>0</v>
      </c>
      <c r="D14" s="35">
        <v>0</v>
      </c>
      <c r="E14" s="35">
        <v>2024</v>
      </c>
      <c r="F14" s="35">
        <v>60</v>
      </c>
      <c r="G14" s="53">
        <v>0</v>
      </c>
      <c r="H14" s="62">
        <f t="shared" si="6"/>
        <v>2024</v>
      </c>
      <c r="I14" s="63">
        <f t="shared" si="2"/>
        <v>3036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>
      <c r="B15" s="46"/>
      <c r="C15" s="56">
        <v>0</v>
      </c>
      <c r="D15" s="35">
        <v>0</v>
      </c>
      <c r="E15" s="35">
        <v>2024</v>
      </c>
      <c r="F15" s="35">
        <v>60</v>
      </c>
      <c r="G15" s="53">
        <v>0</v>
      </c>
      <c r="H15" s="62">
        <f t="shared" ref="H15:H26" si="11">E15-D15</f>
        <v>2024</v>
      </c>
      <c r="I15" s="63">
        <f t="shared" ref="I15:I26" si="12">IF(H15&gt;=5,90*H15/F15,0)</f>
        <v>3036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>
      <c r="A16" s="3"/>
      <c r="B16" s="46"/>
      <c r="C16" s="56">
        <v>0</v>
      </c>
      <c r="D16" s="35">
        <v>0</v>
      </c>
      <c r="E16" s="35">
        <v>2024</v>
      </c>
      <c r="F16" s="35">
        <v>60</v>
      </c>
      <c r="G16" s="53">
        <v>0</v>
      </c>
      <c r="H16" s="62">
        <f t="shared" si="11"/>
        <v>2024</v>
      </c>
      <c r="I16" s="63">
        <f t="shared" si="12"/>
        <v>3036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>
      <c r="B17" s="50"/>
      <c r="C17" s="56">
        <v>0</v>
      </c>
      <c r="D17" s="35">
        <v>0</v>
      </c>
      <c r="E17" s="35">
        <v>2024</v>
      </c>
      <c r="F17" s="35">
        <v>60</v>
      </c>
      <c r="G17" s="53">
        <v>0</v>
      </c>
      <c r="H17" s="62">
        <f t="shared" si="11"/>
        <v>2024</v>
      </c>
      <c r="I17" s="63">
        <f t="shared" si="12"/>
        <v>3036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>
      <c r="A18" s="3"/>
      <c r="B18" s="51"/>
      <c r="C18" s="56">
        <v>0</v>
      </c>
      <c r="D18" s="35">
        <v>0</v>
      </c>
      <c r="E18" s="35">
        <v>2024</v>
      </c>
      <c r="F18" s="35">
        <v>60</v>
      </c>
      <c r="G18" s="53">
        <v>0</v>
      </c>
      <c r="H18" s="62">
        <f t="shared" si="11"/>
        <v>2024</v>
      </c>
      <c r="I18" s="63">
        <f t="shared" si="12"/>
        <v>3036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>
      <c r="B19" s="50"/>
      <c r="C19" s="56">
        <v>0</v>
      </c>
      <c r="D19" s="35">
        <v>0</v>
      </c>
      <c r="E19" s="35">
        <v>2024</v>
      </c>
      <c r="F19" s="35">
        <v>60</v>
      </c>
      <c r="G19" s="53">
        <v>0</v>
      </c>
      <c r="H19" s="62">
        <f t="shared" si="11"/>
        <v>2024</v>
      </c>
      <c r="I19" s="63">
        <f t="shared" si="12"/>
        <v>3036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>
      <c r="A20" s="3"/>
      <c r="B20" s="51"/>
      <c r="C20" s="56">
        <v>0</v>
      </c>
      <c r="D20" s="35">
        <v>0</v>
      </c>
      <c r="E20" s="35">
        <v>2024</v>
      </c>
      <c r="F20" s="35">
        <v>50</v>
      </c>
      <c r="G20" s="53">
        <v>0</v>
      </c>
      <c r="H20" s="62">
        <f t="shared" si="11"/>
        <v>2024</v>
      </c>
      <c r="I20" s="63">
        <f t="shared" si="12"/>
        <v>3643.2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>
      <c r="B21" s="50"/>
      <c r="C21" s="56">
        <v>0</v>
      </c>
      <c r="D21" s="35">
        <v>0</v>
      </c>
      <c r="E21" s="35">
        <v>2024</v>
      </c>
      <c r="F21" s="35">
        <v>50</v>
      </c>
      <c r="G21" s="53">
        <v>0</v>
      </c>
      <c r="H21" s="62">
        <f t="shared" si="11"/>
        <v>2024</v>
      </c>
      <c r="I21" s="63">
        <f t="shared" si="12"/>
        <v>3643.2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>
      <c r="A22" s="3"/>
      <c r="B22" s="51"/>
      <c r="C22" s="56">
        <v>0</v>
      </c>
      <c r="D22" s="35">
        <v>0</v>
      </c>
      <c r="E22" s="35">
        <v>2024</v>
      </c>
      <c r="F22" s="35">
        <v>50</v>
      </c>
      <c r="G22" s="53">
        <v>0</v>
      </c>
      <c r="H22" s="62">
        <f t="shared" si="11"/>
        <v>2024</v>
      </c>
      <c r="I22" s="63">
        <f t="shared" si="12"/>
        <v>3643.2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>
      <c r="A23" s="3"/>
      <c r="B23" s="52"/>
      <c r="C23" s="56">
        <v>0</v>
      </c>
      <c r="D23" s="35">
        <v>0</v>
      </c>
      <c r="E23" s="35">
        <v>2024</v>
      </c>
      <c r="F23" s="35">
        <v>50</v>
      </c>
      <c r="G23" s="53">
        <v>0</v>
      </c>
      <c r="H23" s="62">
        <f t="shared" si="11"/>
        <v>2024</v>
      </c>
      <c r="I23" s="63">
        <f t="shared" si="12"/>
        <v>3643.2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>
      <c r="B24" s="52"/>
      <c r="C24" s="56">
        <v>0</v>
      </c>
      <c r="D24" s="35">
        <v>0</v>
      </c>
      <c r="E24" s="35">
        <v>2024</v>
      </c>
      <c r="F24" s="35">
        <v>50</v>
      </c>
      <c r="G24" s="53">
        <v>0</v>
      </c>
      <c r="H24" s="62">
        <f t="shared" si="11"/>
        <v>2024</v>
      </c>
      <c r="I24" s="63">
        <f t="shared" si="12"/>
        <v>3643.2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>
      <c r="A25" s="3"/>
      <c r="B25" s="52"/>
      <c r="C25" s="56">
        <v>0</v>
      </c>
      <c r="D25" s="35">
        <v>0</v>
      </c>
      <c r="E25" s="35">
        <v>2024</v>
      </c>
      <c r="F25" s="35">
        <v>50</v>
      </c>
      <c r="G25" s="53">
        <v>0</v>
      </c>
      <c r="H25" s="62">
        <f t="shared" si="11"/>
        <v>2024</v>
      </c>
      <c r="I25" s="63">
        <f t="shared" si="12"/>
        <v>3643.2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>
      <c r="B26" s="52"/>
      <c r="C26" s="56">
        <v>0</v>
      </c>
      <c r="D26" s="35">
        <v>0</v>
      </c>
      <c r="E26" s="35">
        <v>2024</v>
      </c>
      <c r="F26" s="35">
        <v>50</v>
      </c>
      <c r="G26" s="53">
        <v>0</v>
      </c>
      <c r="H26" s="62">
        <f t="shared" si="11"/>
        <v>2024</v>
      </c>
      <c r="I26" s="63">
        <f t="shared" si="12"/>
        <v>3643.2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828126</v>
      </c>
      <c r="M27" s="15">
        <f>SUM(M7:M26)</f>
        <v>1068550</v>
      </c>
    </row>
    <row r="28" spans="1:14" hidden="1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>
      <c r="B35" s="2" t="s">
        <v>16</v>
      </c>
      <c r="C35" s="65">
        <f>C4</f>
        <v>2456160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>
      <c r="B36" s="2" t="s">
        <v>17</v>
      </c>
      <c r="C36" s="65">
        <f>L27</f>
        <v>828126</v>
      </c>
      <c r="D36" s="74"/>
      <c r="E36" s="17"/>
      <c r="F36" s="80"/>
      <c r="G36" s="17"/>
      <c r="H36" s="18"/>
      <c r="I36" s="16"/>
      <c r="K36" s="18"/>
    </row>
    <row r="37" spans="2:15">
      <c r="B37" s="11" t="s">
        <v>12</v>
      </c>
      <c r="C37" s="65">
        <f>C35+C36</f>
        <v>3284286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>
      <c r="B38" s="11" t="s">
        <v>13</v>
      </c>
      <c r="C38" s="65">
        <f>C37*80%</f>
        <v>2627428.8000000003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>
      <c r="B39" s="26" t="s">
        <v>11</v>
      </c>
      <c r="C39" s="65">
        <f>C37*0.8</f>
        <v>2627428.8000000003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>
      <c r="B40" s="29"/>
      <c r="C40" s="65">
        <f>ROUNDUP(C39,0)</f>
        <v>2627429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>
      <c r="B41" s="29"/>
      <c r="C41" s="65">
        <f>C40-C39</f>
        <v>0.19999999972060323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>
      <c r="B42" s="11" t="s">
        <v>14</v>
      </c>
      <c r="C42" s="65">
        <f>C37*75%</f>
        <v>2463214.5</v>
      </c>
      <c r="D42" s="30"/>
      <c r="E42" s="27"/>
      <c r="F42" s="28"/>
      <c r="G42" s="37"/>
      <c r="H42" s="67"/>
      <c r="I42" s="27"/>
      <c r="J42" s="83" t="s">
        <v>24</v>
      </c>
      <c r="K42" s="83"/>
      <c r="L42" s="37"/>
      <c r="M42" s="37"/>
      <c r="N42" s="37"/>
    </row>
    <row r="43" spans="2:15" hidden="1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>
      <c r="B44" s="26"/>
      <c r="C44" s="65" t="e">
        <f>ROUNDUP(C43,0)</f>
        <v>#REF!</v>
      </c>
      <c r="D44" s="30">
        <f>C46*0.85</f>
        <v>772027.375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>
      <c r="B46" s="11" t="s">
        <v>18</v>
      </c>
      <c r="C46" s="65">
        <f>M27*0.85</f>
        <v>908267.5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3:14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3:14">
      <c r="C50" s="1">
        <v>2500</v>
      </c>
      <c r="E50" s="78"/>
      <c r="F50" s="37"/>
      <c r="G50" s="37"/>
      <c r="H50" s="37">
        <v>2500</v>
      </c>
      <c r="I50" s="27">
        <f>C50*10.764</f>
        <v>26910</v>
      </c>
      <c r="J50" s="37"/>
      <c r="K50" s="40"/>
      <c r="L50" s="37"/>
      <c r="M50" s="39"/>
      <c r="N50" s="37"/>
    </row>
    <row r="51" spans="3:14">
      <c r="C51" s="1">
        <v>3000</v>
      </c>
      <c r="E51" s="27"/>
      <c r="F51" s="37"/>
      <c r="G51" s="37"/>
      <c r="H51" s="38">
        <v>3000</v>
      </c>
      <c r="I51" s="27">
        <f>C51*10.764</f>
        <v>32291.999999999996</v>
      </c>
      <c r="J51" s="37"/>
      <c r="K51" s="40"/>
      <c r="L51" s="37"/>
      <c r="M51" s="39"/>
      <c r="N51" s="37"/>
    </row>
    <row r="52" spans="3:14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>
      <c r="E53" s="27">
        <v>2500</v>
      </c>
      <c r="F53" s="78">
        <f>E53*10.764</f>
        <v>26910</v>
      </c>
      <c r="G53" s="37"/>
      <c r="H53" s="37"/>
      <c r="I53" s="27"/>
      <c r="J53" s="37"/>
      <c r="K53" s="40"/>
      <c r="L53" s="37"/>
      <c r="M53" s="39"/>
      <c r="N53" s="37"/>
    </row>
    <row r="54" spans="3:14">
      <c r="E54" s="27">
        <v>2600</v>
      </c>
      <c r="F54" s="78">
        <f>E54*10.764</f>
        <v>27986.399999999998</v>
      </c>
      <c r="G54" s="37"/>
      <c r="H54" s="37"/>
      <c r="I54" s="27"/>
      <c r="J54" s="37"/>
      <c r="K54" s="40"/>
      <c r="L54" s="37"/>
      <c r="M54" s="39"/>
      <c r="N54" s="37"/>
    </row>
    <row r="55" spans="3:14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17:G28"/>
  <sheetViews>
    <sheetView topLeftCell="A4" zoomScale="130" zoomScaleNormal="130" workbookViewId="0">
      <selection activeCell="E8" sqref="E8"/>
    </sheetView>
  </sheetViews>
  <sheetFormatPr defaultRowHeight="15"/>
  <sheetData>
    <row r="17" spans="4:7">
      <c r="D17">
        <v>3600000</v>
      </c>
    </row>
    <row r="18" spans="4:7">
      <c r="D18">
        <f>D17/1410</f>
        <v>2553.1914893617022</v>
      </c>
    </row>
    <row r="28" spans="4:7">
      <c r="F28">
        <v>67.141999999999996</v>
      </c>
      <c r="G28">
        <f>F28*10.764</f>
        <v>722.71648799999991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D26:G32"/>
  <sheetViews>
    <sheetView topLeftCell="A13" workbookViewId="0">
      <selection activeCell="F20" sqref="F20"/>
    </sheetView>
  </sheetViews>
  <sheetFormatPr defaultRowHeight="15"/>
  <sheetData>
    <row r="26" spans="4:7">
      <c r="D26" s="77"/>
    </row>
    <row r="31" spans="4:7">
      <c r="G31">
        <v>54000000</v>
      </c>
    </row>
    <row r="32" spans="4:7">
      <c r="G32">
        <f>G31/1800</f>
        <v>30000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2024-08-27T10:19:48Z</dcterms:modified>
</cp:coreProperties>
</file>