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wati Agrawal_Plot No_14\"/>
    </mc:Choice>
  </mc:AlternateContent>
  <bookViews>
    <workbookView xWindow="0" yWindow="0" windowWidth="2049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D20" i="6" l="1"/>
  <c r="D19" i="6"/>
  <c r="C46" i="1"/>
  <c r="I52" i="1"/>
  <c r="E59" i="1"/>
  <c r="E58" i="1" l="1"/>
  <c r="E60" i="1" s="1"/>
  <c r="E51" i="1"/>
  <c r="E50" i="1"/>
  <c r="G28" i="6" l="1"/>
  <c r="D26" i="3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E49" i="1" s="1"/>
  <c r="E53" i="1" s="1"/>
  <c r="E63" i="1" l="1"/>
  <c r="E55" i="1"/>
  <c r="E54" i="1"/>
  <c r="C38" i="1"/>
  <c r="C42" i="1"/>
  <c r="C39" i="1"/>
  <c r="C40" i="1" s="1"/>
  <c r="C41" i="1" s="1"/>
</calcChain>
</file>

<file path=xl/sharedStrings.xml><?xml version="1.0" encoding="utf-8"?>
<sst xmlns="http://schemas.openxmlformats.org/spreadsheetml/2006/main" count="38" uniqueCount="33">
  <si>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</si>
  <si>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</si>
  <si>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</si>
  <si>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</si>
  <si>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</si>
  <si>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</si>
  <si>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</si>
  <si>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</si>
  <si>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</si>
  <si>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</si>
  <si>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</si>
  <si>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</si>
  <si>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</si>
  <si>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</si>
  <si>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</si>
  <si>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</si>
  <si>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</si>
  <si>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</si>
  <si>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</si>
  <si>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</si>
  <si>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</si>
  <si>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</si>
  <si>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</si>
  <si>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</si>
  <si>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Interioir Cost</t>
  </si>
  <si>
    <t>Land Devlopment</t>
  </si>
  <si>
    <t>Plot No.15 Value</t>
  </si>
  <si>
    <t xml:space="preserve">Ground </t>
  </si>
  <si>
    <t xml:space="preserve">First </t>
  </si>
  <si>
    <t>Second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</si>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</sst>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4" fontId="6" fillId="0" borderId="0" xfId="0" applyNumberFormat="1" applyFont="1" applyBorder="1"/>
    <xf numFmtId="3" fontId="6" fillId="0" borderId="0" xfId="0" applyNumberFormat="1" applyFont="1" applyBorder="1"/>
    <xf numFmtId="3" fontId="1" fillId="0" borderId="0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342671</xdr:colOff>
      <xdr:row>1</xdr:row>
      <xdr:rowOff>123825</xdr:rowOff>
    </xdr:from>
    <xdr:to>
      <xdr:col>7</xdr:col>
      <xdr:colOff>257175</xdr:colOff>
      <xdr:row>13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271" y="314325"/>
          <a:ext cx="3572104" cy="2228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5</xdr:row>
      <xdr:rowOff>28575</xdr:rowOff>
    </xdr:from>
    <xdr:to>
      <xdr:col>10</xdr:col>
      <xdr:colOff>400050</xdr:colOff>
      <xdr:row>21</xdr:row>
      <xdr:rowOff>171450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81075"/>
          <a:ext cx="5724525" cy="3190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52" activePane="bottomRight" state="frozen"/>
      <selection pane="topRight" activeCell="D1" sqref="D1"/>
      <selection pane="bottomLeft" activeCell="A6" sqref="A6"/>
      <selection pane="bottomRight" activeCell="I58" sqref="I58"/>
    </sheetView>
  </sheetViews>
  <sheetFormatPr defaultRowHeight="16.5" x14ac:dyDescent="0.3"/>
  <cols>
    <col min="1" max="1" width="16.140625" style="54" customWidth="1"/>
    <col min="2" max="2" width="16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670</v>
      </c>
      <c r="E2" s="4"/>
      <c r="F2" s="4"/>
      <c r="G2" s="23"/>
      <c r="H2" s="1"/>
    </row>
    <row r="3" spans="1:15" x14ac:dyDescent="0.3">
      <c r="B3" s="22" t="s">
        <v>10</v>
      </c>
      <c r="C3" s="25">
        <v>128000</v>
      </c>
      <c r="D3" s="63"/>
      <c r="E3" s="24"/>
      <c r="F3" s="24"/>
      <c r="G3" s="13"/>
      <c r="H3" s="1"/>
    </row>
    <row r="4" spans="1:15" ht="24" customHeight="1" x14ac:dyDescent="0.3">
      <c r="B4" s="67" t="s">
        <v>21</v>
      </c>
      <c r="C4" s="64">
        <f>ROUND((C2*C3),0)</f>
        <v>85760000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59" t="s">
        <v>2</v>
      </c>
      <c r="I6" s="60" t="s">
        <v>6</v>
      </c>
      <c r="J6" s="60" t="s">
        <v>7</v>
      </c>
      <c r="K6" s="59" t="s">
        <v>19</v>
      </c>
      <c r="L6" s="59" t="s">
        <v>20</v>
      </c>
      <c r="M6" s="59" t="s">
        <v>8</v>
      </c>
    </row>
    <row r="7" spans="1:15" ht="17.25" thickBot="1" x14ac:dyDescent="0.35">
      <c r="B7" s="55" t="s">
        <v>23</v>
      </c>
      <c r="C7" s="58">
        <v>617.245</v>
      </c>
      <c r="D7" s="35">
        <v>2009</v>
      </c>
      <c r="E7" s="35">
        <v>2024</v>
      </c>
      <c r="F7" s="35">
        <v>60</v>
      </c>
      <c r="G7" s="53">
        <v>27000</v>
      </c>
      <c r="H7" s="61">
        <v>15</v>
      </c>
      <c r="I7" s="62">
        <f>IF(H7&gt;=5,90*H7/F7,0)</f>
        <v>22.5</v>
      </c>
      <c r="J7" s="63">
        <f t="shared" ref="J7:J12" si="0">G7/100*I7</f>
        <v>6075</v>
      </c>
      <c r="K7" s="63">
        <f>ROUND((G7-J7),0)</f>
        <v>20925</v>
      </c>
      <c r="L7" s="63">
        <f>ROUND((K7*C7),0)</f>
        <v>12915852</v>
      </c>
      <c r="M7" s="63">
        <f>ROUND((C7*G7),0)</f>
        <v>16665615</v>
      </c>
    </row>
    <row r="8" spans="1:15" ht="17.25" hidden="1" thickBot="1" x14ac:dyDescent="0.35">
      <c r="A8" s="3"/>
      <c r="B8" s="55"/>
      <c r="C8" s="58">
        <v>617.20000000000005</v>
      </c>
      <c r="D8" s="35">
        <v>0</v>
      </c>
      <c r="E8" s="35">
        <v>2023</v>
      </c>
      <c r="F8" s="35">
        <v>60</v>
      </c>
      <c r="G8" s="53">
        <v>0</v>
      </c>
      <c r="H8" s="61">
        <f t="shared" ref="H8:H12" si="1">E8-D8</f>
        <v>2023</v>
      </c>
      <c r="I8" s="62">
        <f t="shared" ref="I8:I14" si="2">IF(H8&gt;=5,90*H8/F8,0)</f>
        <v>3034.5</v>
      </c>
      <c r="J8" s="63">
        <f t="shared" si="0"/>
        <v>0</v>
      </c>
      <c r="K8" s="63">
        <f t="shared" ref="K8:K12" si="3">ROUND((G8-J8),0)</f>
        <v>0</v>
      </c>
      <c r="L8" s="63">
        <f t="shared" ref="L8:L12" si="4">ROUND((K8*C8),0)</f>
        <v>0</v>
      </c>
      <c r="M8" s="63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8">
        <v>617.20000000000005</v>
      </c>
      <c r="D9" s="35">
        <v>0</v>
      </c>
      <c r="E9" s="35">
        <v>2023</v>
      </c>
      <c r="F9" s="35">
        <v>60</v>
      </c>
      <c r="G9" s="53">
        <v>0</v>
      </c>
      <c r="H9" s="61">
        <f t="shared" si="1"/>
        <v>2023</v>
      </c>
      <c r="I9" s="62">
        <f t="shared" si="2"/>
        <v>3034.5</v>
      </c>
      <c r="J9" s="63">
        <f t="shared" si="0"/>
        <v>0</v>
      </c>
      <c r="K9" s="63">
        <f t="shared" si="3"/>
        <v>0</v>
      </c>
      <c r="L9" s="63">
        <f t="shared" si="4"/>
        <v>0</v>
      </c>
      <c r="M9" s="63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8">
        <v>617.20000000000005</v>
      </c>
      <c r="D10" s="35">
        <v>0</v>
      </c>
      <c r="E10" s="35">
        <v>2023</v>
      </c>
      <c r="F10" s="35">
        <v>60</v>
      </c>
      <c r="G10" s="53">
        <v>0</v>
      </c>
      <c r="H10" s="61">
        <f t="shared" si="1"/>
        <v>2023</v>
      </c>
      <c r="I10" s="62">
        <f t="shared" si="2"/>
        <v>3034.5</v>
      </c>
      <c r="J10" s="63">
        <f t="shared" si="0"/>
        <v>0</v>
      </c>
      <c r="K10" s="63">
        <f t="shared" si="3"/>
        <v>0</v>
      </c>
      <c r="L10" s="63">
        <f t="shared" si="4"/>
        <v>0</v>
      </c>
      <c r="M10" s="63">
        <f t="shared" si="5"/>
        <v>0</v>
      </c>
      <c r="N10" s="10"/>
    </row>
    <row r="11" spans="1:15" ht="17.25" hidden="1" thickBot="1" x14ac:dyDescent="0.35">
      <c r="B11" s="46"/>
      <c r="C11" s="58">
        <v>617.20000000000005</v>
      </c>
      <c r="D11" s="35">
        <v>0</v>
      </c>
      <c r="E11" s="35">
        <v>2023</v>
      </c>
      <c r="F11" s="35">
        <v>60</v>
      </c>
      <c r="G11" s="53">
        <v>0</v>
      </c>
      <c r="H11" s="61">
        <f t="shared" si="1"/>
        <v>2023</v>
      </c>
      <c r="I11" s="62">
        <f t="shared" si="2"/>
        <v>3034.5</v>
      </c>
      <c r="J11" s="63">
        <f t="shared" si="0"/>
        <v>0</v>
      </c>
      <c r="K11" s="63">
        <f t="shared" si="3"/>
        <v>0</v>
      </c>
      <c r="L11" s="63">
        <f t="shared" si="4"/>
        <v>0</v>
      </c>
      <c r="M11" s="63">
        <f t="shared" si="5"/>
        <v>0</v>
      </c>
      <c r="N11" s="10"/>
    </row>
    <row r="12" spans="1:15" ht="17.25" hidden="1" thickBot="1" x14ac:dyDescent="0.35">
      <c r="B12" s="46"/>
      <c r="C12" s="58">
        <v>617.20000000000005</v>
      </c>
      <c r="D12" s="35">
        <v>0</v>
      </c>
      <c r="E12" s="35">
        <v>2023</v>
      </c>
      <c r="F12" s="35">
        <v>60</v>
      </c>
      <c r="G12" s="53">
        <v>0</v>
      </c>
      <c r="H12" s="61">
        <f t="shared" si="1"/>
        <v>2023</v>
      </c>
      <c r="I12" s="62">
        <f t="shared" si="2"/>
        <v>3034.5</v>
      </c>
      <c r="J12" s="63">
        <f t="shared" si="0"/>
        <v>0</v>
      </c>
      <c r="K12" s="63">
        <f t="shared" si="3"/>
        <v>0</v>
      </c>
      <c r="L12" s="63">
        <f t="shared" si="4"/>
        <v>0</v>
      </c>
      <c r="M12" s="63">
        <f t="shared" si="5"/>
        <v>0</v>
      </c>
      <c r="N12" s="10"/>
    </row>
    <row r="13" spans="1:15" ht="17.25" hidden="1" thickBot="1" x14ac:dyDescent="0.35">
      <c r="A13" s="3"/>
      <c r="B13" s="46"/>
      <c r="C13" s="58">
        <v>617.20000000000005</v>
      </c>
      <c r="D13" s="35">
        <v>0</v>
      </c>
      <c r="E13" s="35">
        <v>2023</v>
      </c>
      <c r="F13" s="35">
        <v>60</v>
      </c>
      <c r="G13" s="53">
        <v>0</v>
      </c>
      <c r="H13" s="61">
        <f t="shared" ref="H13:H14" si="6">E13-D13</f>
        <v>2023</v>
      </c>
      <c r="I13" s="62">
        <f t="shared" si="2"/>
        <v>3034.5</v>
      </c>
      <c r="J13" s="63">
        <f t="shared" ref="J13:J14" si="7">G13/100*I13</f>
        <v>0</v>
      </c>
      <c r="K13" s="63">
        <f t="shared" ref="K13:K14" si="8">ROUND((G13-J13),0)</f>
        <v>0</v>
      </c>
      <c r="L13" s="63">
        <f t="shared" ref="L13:L14" si="9">ROUND((K13*C13),0)</f>
        <v>0</v>
      </c>
      <c r="M13" s="63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8">
        <v>617.20000000000005</v>
      </c>
      <c r="D14" s="35">
        <v>0</v>
      </c>
      <c r="E14" s="35">
        <v>2023</v>
      </c>
      <c r="F14" s="35">
        <v>60</v>
      </c>
      <c r="G14" s="53">
        <v>0</v>
      </c>
      <c r="H14" s="61">
        <f t="shared" si="6"/>
        <v>2023</v>
      </c>
      <c r="I14" s="62">
        <f t="shared" si="2"/>
        <v>3034.5</v>
      </c>
      <c r="J14" s="63">
        <f t="shared" si="7"/>
        <v>0</v>
      </c>
      <c r="K14" s="63">
        <f t="shared" si="8"/>
        <v>0</v>
      </c>
      <c r="L14" s="63">
        <f t="shared" si="9"/>
        <v>0</v>
      </c>
      <c r="M14" s="63">
        <f t="shared" si="10"/>
        <v>0</v>
      </c>
      <c r="N14" s="10"/>
    </row>
    <row r="15" spans="1:15" ht="17.25" hidden="1" thickBot="1" x14ac:dyDescent="0.35">
      <c r="B15" s="46"/>
      <c r="C15" s="58">
        <v>617.20000000000005</v>
      </c>
      <c r="D15" s="35">
        <v>0</v>
      </c>
      <c r="E15" s="35">
        <v>2023</v>
      </c>
      <c r="F15" s="35">
        <v>60</v>
      </c>
      <c r="G15" s="53">
        <v>0</v>
      </c>
      <c r="H15" s="61">
        <f t="shared" ref="H15:H26" si="11">E15-D15</f>
        <v>2023</v>
      </c>
      <c r="I15" s="62">
        <f t="shared" ref="I15:I26" si="12">IF(H15&gt;=5,90*H15/F15,0)</f>
        <v>3034.5</v>
      </c>
      <c r="J15" s="63">
        <f t="shared" ref="J15:J26" si="13">G15/100*I15</f>
        <v>0</v>
      </c>
      <c r="K15" s="63">
        <f t="shared" ref="K15:K26" si="14">ROUND((G15-J15),0)</f>
        <v>0</v>
      </c>
      <c r="L15" s="63">
        <f t="shared" ref="L15:L26" si="15">ROUND((K15*C15),0)</f>
        <v>0</v>
      </c>
      <c r="M15" s="63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8">
        <v>617.20000000000005</v>
      </c>
      <c r="D16" s="35">
        <v>0</v>
      </c>
      <c r="E16" s="35">
        <v>2023</v>
      </c>
      <c r="F16" s="35">
        <v>60</v>
      </c>
      <c r="G16" s="53">
        <v>0</v>
      </c>
      <c r="H16" s="61">
        <f t="shared" si="11"/>
        <v>2023</v>
      </c>
      <c r="I16" s="62">
        <f t="shared" si="12"/>
        <v>3034.5</v>
      </c>
      <c r="J16" s="63">
        <f t="shared" si="13"/>
        <v>0</v>
      </c>
      <c r="K16" s="63">
        <f t="shared" si="14"/>
        <v>0</v>
      </c>
      <c r="L16" s="63">
        <f t="shared" si="15"/>
        <v>0</v>
      </c>
      <c r="M16" s="63">
        <f t="shared" si="16"/>
        <v>0</v>
      </c>
      <c r="N16" s="10"/>
    </row>
    <row r="17" spans="1:14" ht="17.25" hidden="1" thickBot="1" x14ac:dyDescent="0.35">
      <c r="B17" s="50"/>
      <c r="C17" s="58">
        <v>617.20000000000005</v>
      </c>
      <c r="D17" s="35">
        <v>0</v>
      </c>
      <c r="E17" s="35">
        <v>2023</v>
      </c>
      <c r="F17" s="35">
        <v>60</v>
      </c>
      <c r="G17" s="53">
        <v>0</v>
      </c>
      <c r="H17" s="61">
        <f t="shared" si="11"/>
        <v>2023</v>
      </c>
      <c r="I17" s="62">
        <f t="shared" si="12"/>
        <v>3034.5</v>
      </c>
      <c r="J17" s="63">
        <f t="shared" si="13"/>
        <v>0</v>
      </c>
      <c r="K17" s="63">
        <f t="shared" si="14"/>
        <v>0</v>
      </c>
      <c r="L17" s="63">
        <f t="shared" si="15"/>
        <v>0</v>
      </c>
      <c r="M17" s="63">
        <f t="shared" si="16"/>
        <v>0</v>
      </c>
      <c r="N17" s="10"/>
    </row>
    <row r="18" spans="1:14" ht="17.25" hidden="1" thickBot="1" x14ac:dyDescent="0.35">
      <c r="A18" s="3"/>
      <c r="B18" s="51"/>
      <c r="C18" s="58">
        <v>617.20000000000005</v>
      </c>
      <c r="D18" s="35">
        <v>0</v>
      </c>
      <c r="E18" s="35">
        <v>2023</v>
      </c>
      <c r="F18" s="35">
        <v>60</v>
      </c>
      <c r="G18" s="53">
        <v>0</v>
      </c>
      <c r="H18" s="61">
        <f t="shared" si="11"/>
        <v>2023</v>
      </c>
      <c r="I18" s="62">
        <f t="shared" si="12"/>
        <v>3034.5</v>
      </c>
      <c r="J18" s="63">
        <f t="shared" si="13"/>
        <v>0</v>
      </c>
      <c r="K18" s="63">
        <f t="shared" si="14"/>
        <v>0</v>
      </c>
      <c r="L18" s="63">
        <f t="shared" si="15"/>
        <v>0</v>
      </c>
      <c r="M18" s="63">
        <f t="shared" si="16"/>
        <v>0</v>
      </c>
      <c r="N18" s="10"/>
    </row>
    <row r="19" spans="1:14" ht="17.25" hidden="1" thickBot="1" x14ac:dyDescent="0.35">
      <c r="B19" s="50"/>
      <c r="C19" s="58">
        <v>617.20000000000005</v>
      </c>
      <c r="D19" s="35">
        <v>0</v>
      </c>
      <c r="E19" s="35">
        <v>2023</v>
      </c>
      <c r="F19" s="35">
        <v>60</v>
      </c>
      <c r="G19" s="53">
        <v>0</v>
      </c>
      <c r="H19" s="61">
        <f t="shared" si="11"/>
        <v>2023</v>
      </c>
      <c r="I19" s="62">
        <f t="shared" si="12"/>
        <v>3034.5</v>
      </c>
      <c r="J19" s="63">
        <f t="shared" si="13"/>
        <v>0</v>
      </c>
      <c r="K19" s="63">
        <f t="shared" si="14"/>
        <v>0</v>
      </c>
      <c r="L19" s="63">
        <f t="shared" si="15"/>
        <v>0</v>
      </c>
      <c r="M19" s="63">
        <f t="shared" si="16"/>
        <v>0</v>
      </c>
      <c r="N19" s="10"/>
    </row>
    <row r="20" spans="1:14" ht="17.25" thickBot="1" x14ac:dyDescent="0.35">
      <c r="A20" s="3"/>
      <c r="B20" s="51"/>
      <c r="C20" s="58">
        <v>0</v>
      </c>
      <c r="D20" s="35">
        <v>0</v>
      </c>
      <c r="E20" s="35">
        <v>2023</v>
      </c>
      <c r="F20" s="35">
        <v>50</v>
      </c>
      <c r="G20" s="53">
        <v>0</v>
      </c>
      <c r="H20" s="61">
        <f t="shared" si="11"/>
        <v>2023</v>
      </c>
      <c r="I20" s="62">
        <f t="shared" si="12"/>
        <v>3641.4</v>
      </c>
      <c r="J20" s="63">
        <f t="shared" si="13"/>
        <v>0</v>
      </c>
      <c r="K20" s="63">
        <f t="shared" si="14"/>
        <v>0</v>
      </c>
      <c r="L20" s="63">
        <f t="shared" si="15"/>
        <v>0</v>
      </c>
      <c r="M20" s="63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1">
        <f t="shared" si="11"/>
        <v>2023</v>
      </c>
      <c r="I21" s="62">
        <f t="shared" si="12"/>
        <v>3641.4</v>
      </c>
      <c r="J21" s="63">
        <f t="shared" si="13"/>
        <v>0</v>
      </c>
      <c r="K21" s="63">
        <f t="shared" si="14"/>
        <v>0</v>
      </c>
      <c r="L21" s="63">
        <f t="shared" si="15"/>
        <v>0</v>
      </c>
      <c r="M21" s="63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1">
        <f t="shared" si="11"/>
        <v>2023</v>
      </c>
      <c r="I22" s="62">
        <f t="shared" si="12"/>
        <v>3641.4</v>
      </c>
      <c r="J22" s="63">
        <f t="shared" si="13"/>
        <v>0</v>
      </c>
      <c r="K22" s="63">
        <f t="shared" si="14"/>
        <v>0</v>
      </c>
      <c r="L22" s="63">
        <f t="shared" si="15"/>
        <v>0</v>
      </c>
      <c r="M22" s="63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1">
        <f t="shared" si="11"/>
        <v>2023</v>
      </c>
      <c r="I23" s="62">
        <f t="shared" si="12"/>
        <v>3641.4</v>
      </c>
      <c r="J23" s="63">
        <f t="shared" si="13"/>
        <v>0</v>
      </c>
      <c r="K23" s="63">
        <f t="shared" si="14"/>
        <v>0</v>
      </c>
      <c r="L23" s="63">
        <f t="shared" si="15"/>
        <v>0</v>
      </c>
      <c r="M23" s="63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1">
        <f t="shared" si="11"/>
        <v>2023</v>
      </c>
      <c r="I24" s="62">
        <f t="shared" si="12"/>
        <v>3641.4</v>
      </c>
      <c r="J24" s="63">
        <f t="shared" si="13"/>
        <v>0</v>
      </c>
      <c r="K24" s="63">
        <f t="shared" si="14"/>
        <v>0</v>
      </c>
      <c r="L24" s="63">
        <f t="shared" si="15"/>
        <v>0</v>
      </c>
      <c r="M24" s="63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1">
        <f t="shared" si="11"/>
        <v>2023</v>
      </c>
      <c r="I25" s="62">
        <f t="shared" si="12"/>
        <v>3641.4</v>
      </c>
      <c r="J25" s="63">
        <f t="shared" si="13"/>
        <v>0</v>
      </c>
      <c r="K25" s="63">
        <f t="shared" si="14"/>
        <v>0</v>
      </c>
      <c r="L25" s="63">
        <f t="shared" si="15"/>
        <v>0</v>
      </c>
      <c r="M25" s="63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1">
        <f t="shared" si="11"/>
        <v>2023</v>
      </c>
      <c r="I26" s="62">
        <f t="shared" si="12"/>
        <v>3641.4</v>
      </c>
      <c r="J26" s="63">
        <f t="shared" si="13"/>
        <v>0</v>
      </c>
      <c r="K26" s="63">
        <f t="shared" si="14"/>
        <v>0</v>
      </c>
      <c r="L26" s="63">
        <f t="shared" si="15"/>
        <v>0</v>
      </c>
      <c r="M26" s="63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12915852</v>
      </c>
      <c r="M27" s="15">
        <f>SUM(M7:M26)</f>
        <v>16665615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69"/>
      <c r="N33" s="71"/>
      <c r="O33" s="70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69"/>
      <c r="M34" s="71"/>
      <c r="N34" s="71"/>
    </row>
    <row r="35" spans="2:15" x14ac:dyDescent="0.3">
      <c r="B35" s="2" t="s">
        <v>16</v>
      </c>
      <c r="C35" s="64">
        <f>C4</f>
        <v>85760000</v>
      </c>
      <c r="D35" s="73"/>
      <c r="E35" s="17"/>
      <c r="F35" s="79"/>
      <c r="G35" s="17"/>
      <c r="H35" s="18"/>
      <c r="I35" s="16"/>
      <c r="J35" s="68"/>
      <c r="K35" s="17"/>
      <c r="L35" s="75"/>
      <c r="M35" s="71"/>
      <c r="N35" s="70"/>
    </row>
    <row r="36" spans="2:15" x14ac:dyDescent="0.3">
      <c r="B36" s="2" t="s">
        <v>17</v>
      </c>
      <c r="C36" s="64">
        <f>L27</f>
        <v>12915852</v>
      </c>
      <c r="D36" s="73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4">
        <f>C35+C36</f>
        <v>98675852</v>
      </c>
      <c r="D37" s="30"/>
      <c r="E37" s="74"/>
      <c r="F37" s="28"/>
      <c r="G37" s="37"/>
      <c r="H37" s="65"/>
      <c r="L37" s="37"/>
      <c r="M37" s="37"/>
      <c r="N37" s="37"/>
    </row>
    <row r="38" spans="2:15" ht="33" x14ac:dyDescent="0.3">
      <c r="B38" s="11" t="s">
        <v>13</v>
      </c>
      <c r="C38" s="64">
        <f>ROUND((C37*0.95),0)</f>
        <v>93742059</v>
      </c>
      <c r="D38" s="30"/>
      <c r="E38" s="80"/>
      <c r="F38" s="28"/>
      <c r="G38" s="37"/>
      <c r="H38" s="66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4">
        <f>C37*0.8</f>
        <v>78940681.600000009</v>
      </c>
      <c r="D39" s="30"/>
      <c r="E39" s="27"/>
      <c r="F39" s="28"/>
      <c r="G39" s="37"/>
      <c r="H39" s="65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4">
        <f>ROUNDUP(C39,0)</f>
        <v>78940682</v>
      </c>
      <c r="D40" s="18"/>
      <c r="E40" s="27"/>
      <c r="F40" s="28"/>
      <c r="G40" s="37"/>
      <c r="H40" s="65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4">
        <f>C40-C39</f>
        <v>0.39999999105930328</v>
      </c>
      <c r="D41" s="30"/>
      <c r="E41" s="27"/>
      <c r="F41" s="28"/>
      <c r="G41" s="37"/>
      <c r="H41" s="65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4">
        <f>ROUND((C37*0.8),0)</f>
        <v>78940682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4" t="e">
        <f>#REF!</f>
        <v>#REF!</v>
      </c>
      <c r="D43" s="30"/>
      <c r="E43" s="27"/>
      <c r="F43" s="28"/>
      <c r="G43" s="37"/>
      <c r="H43" s="66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4" t="e">
        <f>ROUNDUP(C43,0)</f>
        <v>#REF!</v>
      </c>
      <c r="D44" s="30">
        <f>C46*0.85</f>
        <v>9331703.0699999984</v>
      </c>
      <c r="E44" s="27"/>
      <c r="F44" s="37"/>
      <c r="G44" s="37"/>
      <c r="H44" s="66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4" t="e">
        <f>C44-C43</f>
        <v>#REF!</v>
      </c>
      <c r="E45" s="27"/>
      <c r="F45" s="37"/>
      <c r="G45" s="37"/>
      <c r="H45" s="66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4">
        <f>L27*0.85</f>
        <v>10978474.199999999</v>
      </c>
      <c r="D46" s="72"/>
      <c r="E46" s="27"/>
      <c r="F46" s="37"/>
      <c r="G46" s="37"/>
      <c r="H46" s="66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1:14" x14ac:dyDescent="0.3">
      <c r="B49" s="2" t="s">
        <v>12</v>
      </c>
      <c r="E49" s="28">
        <f>C37</f>
        <v>98675852</v>
      </c>
      <c r="F49" s="27"/>
      <c r="H49" s="27" t="s">
        <v>27</v>
      </c>
      <c r="I49" s="27">
        <v>311.52499999999998</v>
      </c>
      <c r="J49" s="37"/>
      <c r="K49" s="40"/>
      <c r="L49" s="37"/>
      <c r="M49" s="39"/>
      <c r="N49" s="37"/>
    </row>
    <row r="50" spans="1:14" x14ac:dyDescent="0.3">
      <c r="B50" s="2" t="s">
        <v>24</v>
      </c>
      <c r="C50" s="27">
        <v>15000</v>
      </c>
      <c r="D50" s="27">
        <v>617.20000000000005</v>
      </c>
      <c r="E50" s="27">
        <f>C50*D50</f>
        <v>9258000</v>
      </c>
      <c r="F50" s="27"/>
      <c r="G50" s="37"/>
      <c r="H50" s="27" t="s">
        <v>28</v>
      </c>
      <c r="I50" s="27">
        <v>245.93</v>
      </c>
      <c r="J50" s="37"/>
      <c r="K50" s="40"/>
      <c r="L50" s="37"/>
      <c r="M50" s="39"/>
      <c r="N50" s="37"/>
    </row>
    <row r="51" spans="1:14" x14ac:dyDescent="0.3">
      <c r="B51" s="54" t="s">
        <v>25</v>
      </c>
      <c r="C51" s="27">
        <v>359</v>
      </c>
      <c r="D51" s="30">
        <v>5000</v>
      </c>
      <c r="E51" s="27">
        <f>D51*C51</f>
        <v>1795000</v>
      </c>
      <c r="F51" s="27"/>
      <c r="H51" s="1" t="s">
        <v>29</v>
      </c>
      <c r="I51" s="1">
        <v>59.79</v>
      </c>
      <c r="J51" s="37"/>
      <c r="K51" s="40"/>
      <c r="L51" s="37"/>
      <c r="M51" s="39"/>
      <c r="N51" s="37"/>
    </row>
    <row r="52" spans="1:14" x14ac:dyDescent="0.3">
      <c r="E52" s="27"/>
      <c r="F52" s="27"/>
      <c r="G52" s="37"/>
      <c r="H52" s="37"/>
      <c r="I52" s="27">
        <f>SUM(I49:I51)</f>
        <v>617.24499999999989</v>
      </c>
      <c r="J52" s="37"/>
      <c r="K52" s="40"/>
      <c r="L52" s="37"/>
      <c r="M52" s="39"/>
      <c r="N52" s="37"/>
    </row>
    <row r="53" spans="1:14" x14ac:dyDescent="0.3">
      <c r="D53" s="85" t="s">
        <v>30</v>
      </c>
      <c r="E53" s="83">
        <f>E49+E50+E51</f>
        <v>109728852</v>
      </c>
      <c r="F53" s="77"/>
      <c r="H53" s="37"/>
      <c r="I53" s="27"/>
      <c r="J53" s="37"/>
      <c r="K53" s="40"/>
      <c r="L53" s="37"/>
      <c r="M53" s="39"/>
      <c r="N53" s="37"/>
    </row>
    <row r="54" spans="1:14" x14ac:dyDescent="0.3">
      <c r="D54" s="85" t="s">
        <v>31</v>
      </c>
      <c r="E54" s="84">
        <f>E53*0.95</f>
        <v>104242409.39999999</v>
      </c>
      <c r="F54" s="77"/>
      <c r="G54" s="37"/>
      <c r="H54" s="37"/>
      <c r="I54" s="27"/>
      <c r="J54" s="37"/>
      <c r="K54" s="40"/>
      <c r="L54" s="37"/>
      <c r="M54" s="39"/>
      <c r="N54" s="37"/>
    </row>
    <row r="55" spans="1:14" x14ac:dyDescent="0.3">
      <c r="D55" s="85" t="s">
        <v>32</v>
      </c>
      <c r="E55" s="84">
        <f>E53*0.8</f>
        <v>87783081.600000009</v>
      </c>
      <c r="F55" s="37"/>
      <c r="G55" s="37"/>
      <c r="H55" s="37"/>
      <c r="I55" s="27"/>
      <c r="J55" s="37"/>
      <c r="K55" s="40"/>
      <c r="L55" s="37"/>
      <c r="M55" s="39"/>
      <c r="N55" s="37"/>
    </row>
    <row r="56" spans="1:14" x14ac:dyDescent="0.3">
      <c r="F56" s="37"/>
      <c r="G56" s="27"/>
      <c r="H56" s="37"/>
      <c r="J56" s="37"/>
      <c r="K56" s="27"/>
      <c r="L56" s="37"/>
      <c r="M56" s="37"/>
      <c r="N56" s="37"/>
    </row>
    <row r="57" spans="1:14" x14ac:dyDescent="0.3">
      <c r="F57" s="37"/>
      <c r="H57" s="37"/>
      <c r="I57" s="27"/>
      <c r="J57" s="37"/>
      <c r="K57" s="27"/>
      <c r="L57" s="37"/>
      <c r="M57" s="37"/>
      <c r="N57" s="37"/>
    </row>
    <row r="58" spans="1:14" x14ac:dyDescent="0.3">
      <c r="A58" s="54" t="s">
        <v>26</v>
      </c>
      <c r="B58" s="2">
        <v>685.75</v>
      </c>
      <c r="C58" s="1">
        <v>128000</v>
      </c>
      <c r="E58" s="27">
        <f>C58*B58</f>
        <v>87776000</v>
      </c>
      <c r="F58" s="37"/>
      <c r="H58" s="37"/>
      <c r="I58" s="27"/>
      <c r="J58" s="37"/>
      <c r="K58" s="27"/>
      <c r="L58" s="37"/>
      <c r="M58" s="37"/>
      <c r="N58" s="37"/>
    </row>
    <row r="59" spans="1:14" x14ac:dyDescent="0.3">
      <c r="A59" s="54" t="s">
        <v>25</v>
      </c>
      <c r="B59" s="2">
        <v>685.75</v>
      </c>
      <c r="C59" s="1">
        <v>5000</v>
      </c>
      <c r="E59" s="27">
        <f>B59*C59</f>
        <v>3428750</v>
      </c>
      <c r="F59" s="37"/>
      <c r="H59" s="37"/>
      <c r="I59" s="27"/>
      <c r="J59" s="37"/>
      <c r="K59" s="27"/>
      <c r="L59" s="37"/>
      <c r="M59" s="37"/>
      <c r="N59" s="37"/>
    </row>
    <row r="60" spans="1:14" x14ac:dyDescent="0.3">
      <c r="E60" s="82">
        <f>SUM(E58:E59)</f>
        <v>91204750</v>
      </c>
      <c r="F60" s="37"/>
      <c r="H60" s="37"/>
      <c r="I60" s="27"/>
      <c r="J60" s="37"/>
      <c r="K60" s="27"/>
      <c r="L60" s="37"/>
      <c r="M60" s="37"/>
      <c r="N60" s="37"/>
    </row>
    <row r="61" spans="1:14" x14ac:dyDescent="0.3">
      <c r="E61" s="37"/>
      <c r="F61" s="37"/>
      <c r="G61" s="37"/>
      <c r="H61" s="37"/>
      <c r="I61" s="27"/>
      <c r="J61" s="37"/>
      <c r="K61" s="27"/>
      <c r="L61" s="37"/>
      <c r="M61" s="37"/>
      <c r="N61" s="37"/>
    </row>
    <row r="62" spans="1:14" x14ac:dyDescent="0.3">
      <c r="E62" s="82"/>
      <c r="F62" s="37"/>
      <c r="G62" s="37"/>
      <c r="H62" s="37"/>
      <c r="I62" s="27"/>
      <c r="J62" s="37"/>
      <c r="K62" s="27"/>
      <c r="L62" s="37"/>
      <c r="M62" s="37"/>
      <c r="N62" s="37"/>
    </row>
    <row r="63" spans="1:14" x14ac:dyDescent="0.3">
      <c r="E63" s="28">
        <f>E53+E60</f>
        <v>200933602</v>
      </c>
      <c r="F63" s="37"/>
      <c r="G63" s="37"/>
      <c r="H63" s="37"/>
      <c r="I63" s="27"/>
      <c r="J63" s="37"/>
      <c r="K63" s="27"/>
      <c r="L63" s="37"/>
      <c r="M63" s="37"/>
      <c r="N63" s="37"/>
    </row>
    <row r="64" spans="1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G28"/>
  <sheetViews>
    <sheetView topLeftCell="A2" zoomScale="115" zoomScaleNormal="115" workbookViewId="0">
      <selection activeCell="H17" sqref="H17"/>
    </sheetView>
  </sheetViews>
  <sheetFormatPr defaultRowHeight="15" x14ac:dyDescent="0.25"/>
  <cols>
    <col min="4" max="4" width="15.7109375" customWidth="1"/>
  </cols>
  <sheetData>
    <row r="17" spans="4:7" x14ac:dyDescent="0.25">
      <c r="D17">
        <v>81500000</v>
      </c>
    </row>
    <row r="18" spans="4:7" x14ac:dyDescent="0.25">
      <c r="D18">
        <v>600</v>
      </c>
    </row>
    <row r="19" spans="4:7" x14ac:dyDescent="0.25">
      <c r="D19" s="76">
        <f>D17/D18</f>
        <v>135833.33333333334</v>
      </c>
    </row>
    <row r="20" spans="4:7" x14ac:dyDescent="0.25">
      <c r="D20">
        <f>D19/9</f>
        <v>15092.592592592593</v>
      </c>
    </row>
    <row r="28" spans="4:7" x14ac:dyDescent="0.25">
      <c r="F28">
        <v>67.141999999999996</v>
      </c>
      <c r="G28">
        <f>F28*10.764</f>
        <v>722.71648799999991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7" workbookViewId="0">
      <selection activeCell="L26" sqref="L26"/>
    </sheetView>
  </sheetViews>
  <sheetFormatPr defaultRowHeight="15" x14ac:dyDescent="0.25"/>
  <sheetData>
    <row r="24" spans="4:4" x14ac:dyDescent="0.25">
      <c r="D24">
        <v>88000000</v>
      </c>
    </row>
    <row r="25" spans="4:4" x14ac:dyDescent="0.25">
      <c r="D25">
        <v>6652</v>
      </c>
    </row>
    <row r="26" spans="4:4" x14ac:dyDescent="0.25">
      <c r="D26" s="76">
        <f>D24/D25</f>
        <v>13229.104028863499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2024-08-22T13:39:48Z</dcterms:modified>
</cp:coreProperties>
</file>