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759536A-C30E-48AA-A18F-ECF0C93C090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4" sheetId="7" r:id="rId2"/>
    <sheet name="Sheet2" sheetId="5" r:id="rId3"/>
    <sheet name="Sheet1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K37" i="1"/>
  <c r="A37" i="1"/>
  <c r="I15" i="1"/>
  <c r="I13" i="1"/>
  <c r="I12" i="1"/>
  <c r="H12" i="1"/>
  <c r="G12" i="1"/>
  <c r="B37" i="1"/>
  <c r="B36" i="1"/>
  <c r="B21" i="1"/>
  <c r="F6" i="1"/>
  <c r="G6" i="1" l="1"/>
  <c r="G7" i="1" s="1"/>
  <c r="F8" i="1"/>
  <c r="B10" i="1"/>
  <c r="B11" i="1" s="1"/>
  <c r="B8" i="1"/>
  <c r="B6" i="1"/>
  <c r="B5" i="1"/>
  <c r="B14" i="1" s="1"/>
  <c r="B12" i="1" l="1"/>
  <c r="B13" i="1" s="1"/>
  <c r="B15" i="1" s="1"/>
  <c r="B17" i="1" l="1"/>
  <c r="B18" i="1" s="1"/>
  <c r="J29" i="1"/>
  <c r="B19" i="1" l="1"/>
  <c r="B22" i="1"/>
  <c r="B20" i="1"/>
  <c r="D41" i="1"/>
  <c r="J28" i="1"/>
  <c r="J33" i="1" l="1"/>
  <c r="J32" i="1"/>
  <c r="J31" i="1" l="1"/>
  <c r="J30" i="1"/>
  <c r="H40" i="1"/>
  <c r="H39" i="1"/>
  <c r="D40" i="1"/>
  <c r="D39" i="1"/>
  <c r="G37" i="1"/>
  <c r="G36" i="1"/>
  <c r="G28" i="1" l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H38" i="1"/>
  <c r="H37" i="1" l="1"/>
  <c r="H36" i="1"/>
  <c r="D37" i="1"/>
  <c r="I33" i="1" l="1"/>
  <c r="I32" i="1"/>
  <c r="I34" i="1"/>
  <c r="D38" i="1" l="1"/>
  <c r="I28" i="1"/>
  <c r="D36" i="1" l="1"/>
  <c r="J36" i="1" s="1"/>
  <c r="I29" i="1"/>
  <c r="I30" i="1"/>
  <c r="I31" i="1"/>
  <c r="H3" i="1" l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<sst xmlns="http://schemas.openxmlformats.org/spreadsheetml/2006/main" count="32" uniqueCount="29">
  <si>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</si>
  <si>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</si>
  <si>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</si>
  <si>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</si>
  <si>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</si>
  <si>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</si>
  <si>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</si>
  <si>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</si>
  <si>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</si>
  <si>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</si>
  <si>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</si>
  <si>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</si>
  <si>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</si>
  <si>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</si>
  <si>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</si>
  <si>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</si>
  <si>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</si>
  <si>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</si>
  <si>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</si>
  <si>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</si>
  <si>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</si>
  <si>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</si>
  <si>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</si>
  <si>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</si>
  <si>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RV</t>
  </si>
  <si>
    <t>Flat No.</t>
  </si>
  <si>
    <t>Agreement Carpet Area</t>
  </si>
  <si>
    <t>DV</t>
  </si>
  <si>
    <t xml:space="preserve">Measurement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</si>
</sst>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b/>
      <sz val="11"/>
      <name val="Calibri"/>
      <family val="2"/>
      <scheme val="minor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2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9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7" fillId="0" borderId="3" xfId="0" applyFont="1" applyBorder="1"/>
    <xf numFmtId="0" fontId="9" fillId="0" borderId="1" xfId="0" applyFont="1" applyBorder="1" applyAlignment="1">
      <alignment horizontal="center" wrapText="1"/>
    </xf>
    <xf numFmtId="43" fontId="10" fillId="0" borderId="1" xfId="1" applyFont="1" applyFill="1" applyBorder="1"/>
    <xf numFmtId="10" fontId="10" fillId="0" borderId="1" xfId="0" applyNumberFormat="1" applyFont="1" applyBorder="1"/>
    <xf numFmtId="43" fontId="0" fillId="0" borderId="6" xfId="0" applyNumberForma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7" xfId="0" applyNumberFormat="1" applyFont="1" applyBorder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0" fontId="7" fillId="0" borderId="2" xfId="0" applyFont="1" applyBorder="1"/>
    <xf numFmtId="0" fontId="10" fillId="0" borderId="1" xfId="0" applyFont="1" applyBorder="1" applyAlignment="1">
      <alignment wrapText="1"/>
    </xf>
    <xf numFmtId="43" fontId="11" fillId="0" borderId="0" xfId="1" applyFont="1" applyFill="1" applyBorder="1"/>
    <xf numFmtId="43" fontId="7" fillId="0" borderId="1" xfId="0" applyNumberFormat="1" applyFont="1" applyBorder="1"/>
    <xf numFmtId="43" fontId="5" fillId="0" borderId="0" xfId="0" applyNumberFormat="1" applyFont="1"/>
    <xf numFmtId="43" fontId="13" fillId="0" borderId="0" xfId="0" applyNumberFormat="1" applyFont="1"/>
    <xf numFmtId="43" fontId="11" fillId="0" borderId="0" xfId="0" applyNumberFormat="1" applyFont="1"/>
    <xf numFmtId="43" fontId="10" fillId="0" borderId="0" xfId="0" applyNumberFormat="1" applyFont="1"/>
    <xf numFmtId="0" fontId="7" fillId="0" borderId="5" xfId="0" applyFont="1" applyBorder="1"/>
    <xf numFmtId="43" fontId="2" fillId="0" borderId="0" xfId="1" applyFont="1" applyFill="1" applyBorder="1"/>
    <xf numFmtId="43" fontId="12" fillId="0" borderId="0" xfId="0" applyNumberFormat="1" applyFont="1"/>
    <xf numFmtId="0" fontId="12" fillId="0" borderId="0" xfId="0" applyFont="1" applyAlignment="1">
      <alignment wrapText="1"/>
    </xf>
    <xf numFmtId="43" fontId="12" fillId="0" borderId="0" xfId="1" applyFont="1" applyFill="1" applyBorder="1"/>
    <xf numFmtId="164" fontId="12" fillId="0" borderId="0" xfId="1" applyNumberFormat="1" applyFont="1" applyFill="1" applyBorder="1"/>
    <xf numFmtId="164" fontId="7" fillId="0" borderId="0" xfId="0" applyNumberFormat="1" applyFont="1"/>
    <xf numFmtId="2" fontId="12" fillId="0" borderId="0" xfId="1" applyNumberFormat="1" applyFont="1" applyFill="1" applyBorder="1"/>
    <xf numFmtId="166" fontId="12" fillId="0" borderId="0" xfId="0" applyNumberFormat="1" applyFont="1"/>
    <xf numFmtId="0" fontId="12" fillId="0" borderId="0" xfId="0" applyFont="1"/>
    <xf numFmtId="43" fontId="7" fillId="0" borderId="0" xfId="1" applyFont="1" applyFill="1" applyBorder="1"/>
    <xf numFmtId="43" fontId="4" fillId="0" borderId="0" xfId="0" applyNumberFormat="1" applyFont="1"/>
    <xf numFmtId="0" fontId="10" fillId="0" borderId="1" xfId="1" applyNumberFormat="1" applyFont="1" applyFill="1" applyBorder="1"/>
    <xf numFmtId="10" fontId="10" fillId="0" borderId="1" xfId="1" applyNumberFormat="1" applyFont="1" applyFill="1" applyBorder="1"/>
    <xf numFmtId="43" fontId="0" fillId="0" borderId="0" xfId="0" applyNumberFormat="1" applyBorder="1"/>
    <xf numFmtId="0" fontId="7" fillId="2" borderId="1" xfId="0" applyFont="1" applyFill="1" applyBorder="1"/>
    <xf numFmtId="43" fontId="7" fillId="2" borderId="1" xfId="0" applyNumberFormat="1" applyFont="1" applyFill="1" applyBorder="1"/>
    <xf numFmtId="43" fontId="6" fillId="0" borderId="0" xfId="0" applyNumberFormat="1" applyFont="1"/>
    <xf numFmtId="0" fontId="7" fillId="0" borderId="1" xfId="0" applyFont="1" applyFill="1" applyBorder="1"/>
    <xf numFmtId="43" fontId="7" fillId="0" borderId="1" xfId="0" applyNumberFormat="1" applyFont="1" applyFill="1" applyBorder="1"/>
    <xf numFmtId="43" fontId="0" fillId="0" borderId="1" xfId="0" applyNumberFormat="1" applyFill="1" applyBorder="1"/>
    <xf numFmtId="0" fontId="7" fillId="0" borderId="0" xfId="0" applyFont="1" applyFill="1"/>
    <xf numFmtId="0" fontId="0" fillId="0" borderId="1" xfId="0" applyFill="1" applyBorder="1"/>
    <xf numFmtId="0" fontId="0" fillId="0" borderId="0" xfId="0" applyFill="1"/>
    <xf numFmtId="0" fontId="14" fillId="0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30</xdr:row>
      <xdr:rowOff>48429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FB0473-34FB-4F74-A1C4-E8352C659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576342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220297</xdr:colOff>
      <xdr:row>44</xdr:row>
      <xdr:rowOff>48802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41688D-DCB7-4BD7-BEF5-AF102A63C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54697" cy="8430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29770</xdr:colOff>
      <xdr:row>32</xdr:row>
      <xdr:rowOff>96114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C5F5F7-D7BB-495B-A3DF-86A55AB39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64170" cy="619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17</xdr:col>
      <xdr:colOff>58519</xdr:colOff>
      <xdr:row>84</xdr:row>
      <xdr:rowOff>58009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42ED0F-F705-4BD4-B95B-CC8193D0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06000"/>
          <a:ext cx="9812119" cy="615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Normal="100" workbookViewId="0">
      <selection activeCell="H15" sqref="H15"/>
    </sheetView>
  </sheetViews>
  <sheetFormatPr defaultRowHeight="15" x14ac:dyDescent="0.25"/>
  <cols>
    <col min="1" max="1" width="21.7109375" style="11" bestFit="1" customWidth="1"/>
    <col min="2" max="2" width="18.140625" style="11" bestFit="1" customWidth="1"/>
    <col min="3" max="3" width="15.5703125" style="11" bestFit="1" customWidth="1"/>
    <col min="4" max="4" width="18.28515625" style="11" bestFit="1" customWidth="1"/>
    <col min="5" max="5" width="18.28515625" style="11" customWidth="1"/>
    <col min="6" max="6" width="21.7109375" style="11" bestFit="1" customWidth="1"/>
    <col min="7" max="7" width="18.85546875" style="11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36"/>
      <c r="B1" s="24"/>
      <c r="C1" s="15"/>
      <c r="F1" s="36"/>
      <c r="G1" s="24"/>
      <c r="H1" s="2"/>
      <c r="I1" s="3"/>
      <c r="L1" s="1"/>
      <c r="M1" s="2"/>
      <c r="N1" s="2"/>
      <c r="O1" s="3"/>
    </row>
    <row r="2" spans="1:15" ht="16.5" x14ac:dyDescent="0.3">
      <c r="A2" s="20" t="s">
        <v>25</v>
      </c>
      <c r="B2" s="25"/>
      <c r="C2" s="25"/>
      <c r="D2" s="29"/>
      <c r="F2" s="11" t="s">
        <v>13</v>
      </c>
      <c r="I2" s="5"/>
      <c r="L2" s="4"/>
      <c r="O2" s="5"/>
    </row>
    <row r="3" spans="1:15" ht="16.5" x14ac:dyDescent="0.3">
      <c r="A3" s="20" t="s">
        <v>0</v>
      </c>
      <c r="B3" s="26">
        <v>9000</v>
      </c>
      <c r="C3" s="26"/>
      <c r="D3" s="23"/>
      <c r="E3" s="16"/>
      <c r="F3" s="44">
        <v>2018</v>
      </c>
      <c r="G3" s="38">
        <v>2024</v>
      </c>
      <c r="H3" s="45">
        <f>G3-F3</f>
        <v>6</v>
      </c>
      <c r="M3" s="6"/>
      <c r="N3" s="7"/>
      <c r="O3" s="5"/>
    </row>
    <row r="4" spans="1:15" ht="33" x14ac:dyDescent="0.3">
      <c r="A4" s="37" t="s">
        <v>1</v>
      </c>
      <c r="B4" s="26">
        <v>2500</v>
      </c>
      <c r="C4" s="26"/>
      <c r="D4" s="23"/>
      <c r="E4" s="46"/>
      <c r="F4" s="47"/>
      <c r="H4" s="45"/>
      <c r="L4" s="32"/>
      <c r="M4" s="6"/>
      <c r="N4" s="7"/>
      <c r="O4" s="5"/>
    </row>
    <row r="5" spans="1:15" ht="16.5" x14ac:dyDescent="0.3">
      <c r="A5" s="20" t="s">
        <v>2</v>
      </c>
      <c r="B5" s="26">
        <f t="shared" ref="B5" si="0">B3-B4</f>
        <v>6500</v>
      </c>
      <c r="C5" s="26"/>
      <c r="D5" s="23"/>
      <c r="E5" s="46"/>
      <c r="F5" s="46" t="s">
        <v>26</v>
      </c>
      <c r="G5" s="38"/>
      <c r="H5" s="18"/>
      <c r="I5" s="8"/>
      <c r="M5" s="6"/>
      <c r="N5" s="7"/>
      <c r="O5" s="5"/>
    </row>
    <row r="6" spans="1:15" ht="16.5" x14ac:dyDescent="0.3">
      <c r="A6" s="20" t="s">
        <v>3</v>
      </c>
      <c r="B6" s="26">
        <f t="shared" ref="B6" si="1">B4</f>
        <v>2500</v>
      </c>
      <c r="C6" s="26"/>
      <c r="D6" s="23"/>
      <c r="E6" s="46"/>
      <c r="F6" s="46">
        <f>36.48*10.764</f>
        <v>392.67071999999996</v>
      </c>
      <c r="G6" s="46">
        <f>F6*1.1</f>
        <v>431.937792</v>
      </c>
      <c r="H6" s="46"/>
      <c r="I6" s="46"/>
      <c r="J6" s="12"/>
      <c r="M6" s="6"/>
      <c r="N6" s="7"/>
      <c r="O6" s="5"/>
    </row>
    <row r="7" spans="1:15" ht="16.5" x14ac:dyDescent="0.3">
      <c r="A7" s="20" t="s">
        <v>4</v>
      </c>
      <c r="B7" s="20">
        <v>6</v>
      </c>
      <c r="C7" s="20"/>
      <c r="D7" s="56"/>
      <c r="E7" s="48"/>
      <c r="F7" s="11">
        <v>0</v>
      </c>
      <c r="G7" s="16">
        <f>G6/10.764</f>
        <v>40.128</v>
      </c>
      <c r="H7" s="11"/>
      <c r="I7" s="17"/>
      <c r="J7" s="12"/>
      <c r="M7" s="33"/>
      <c r="N7" s="34"/>
      <c r="O7" s="5"/>
    </row>
    <row r="8" spans="1:15" ht="16.5" x14ac:dyDescent="0.3">
      <c r="A8" s="20" t="s">
        <v>5</v>
      </c>
      <c r="B8" s="20">
        <f t="shared" ref="B8" si="2">B9-B7</f>
        <v>54</v>
      </c>
      <c r="C8" s="20"/>
      <c r="D8" s="56"/>
      <c r="E8" s="49"/>
      <c r="F8" s="16">
        <f>SUM(F6:F7)</f>
        <v>392.67071999999996</v>
      </c>
      <c r="G8" s="16"/>
      <c r="H8" s="50"/>
      <c r="I8" s="40"/>
      <c r="J8" s="12"/>
      <c r="M8" s="33"/>
      <c r="N8" s="34"/>
      <c r="O8" s="5"/>
    </row>
    <row r="9" spans="1:15" ht="16.5" x14ac:dyDescent="0.3">
      <c r="A9" s="20" t="s">
        <v>6</v>
      </c>
      <c r="B9" s="20">
        <v>60</v>
      </c>
      <c r="C9" s="20"/>
      <c r="D9" s="56"/>
      <c r="E9" s="48"/>
      <c r="G9" s="16"/>
      <c r="J9" s="12"/>
      <c r="K9" s="10"/>
      <c r="L9" s="10"/>
      <c r="M9" s="9"/>
      <c r="N9" s="34"/>
      <c r="O9" s="5"/>
    </row>
    <row r="10" spans="1:15" ht="33" x14ac:dyDescent="0.3">
      <c r="A10" s="37" t="s">
        <v>7</v>
      </c>
      <c r="B10" s="20">
        <f t="shared" ref="B10" si="3">90*B7/B9</f>
        <v>9</v>
      </c>
      <c r="C10" s="20"/>
      <c r="D10" s="56"/>
      <c r="E10" s="48"/>
      <c r="F10" s="46"/>
      <c r="G10" s="38"/>
      <c r="H10" s="40"/>
      <c r="I10" s="12"/>
      <c r="J10" s="12"/>
      <c r="K10" s="10"/>
      <c r="L10" s="10"/>
      <c r="M10" s="9"/>
      <c r="N10" s="34"/>
      <c r="O10" s="5"/>
    </row>
    <row r="11" spans="1:15" ht="16.5" x14ac:dyDescent="0.3">
      <c r="A11" s="20"/>
      <c r="B11" s="27">
        <f t="shared" ref="B11" si="4">B10%</f>
        <v>0.09</v>
      </c>
      <c r="C11" s="27"/>
      <c r="D11" s="57"/>
      <c r="E11" s="51"/>
      <c r="F11" s="52" t="s">
        <v>28</v>
      </c>
      <c r="G11" s="41"/>
      <c r="H11" s="40"/>
      <c r="I11" s="12"/>
      <c r="J11" s="12"/>
      <c r="K11" s="10"/>
      <c r="L11" s="10"/>
      <c r="M11" s="9"/>
      <c r="N11" s="35"/>
      <c r="O11" s="5"/>
    </row>
    <row r="12" spans="1:15" ht="16.5" x14ac:dyDescent="0.3">
      <c r="A12" s="20" t="s">
        <v>8</v>
      </c>
      <c r="B12" s="26">
        <f t="shared" ref="B12" si="5">B6*B11</f>
        <v>225</v>
      </c>
      <c r="C12" s="26"/>
      <c r="D12" s="26"/>
      <c r="E12" s="48"/>
      <c r="F12" s="53">
        <v>375</v>
      </c>
      <c r="G12" s="41">
        <f>15+20+19</f>
        <v>54</v>
      </c>
      <c r="H12" s="40">
        <f>G12+F12</f>
        <v>429</v>
      </c>
      <c r="I12" s="31">
        <f>H12*1.2</f>
        <v>514.79999999999995</v>
      </c>
      <c r="J12" s="12"/>
      <c r="K12" s="10"/>
      <c r="L12" s="10"/>
      <c r="M12" s="9"/>
      <c r="N12" s="7"/>
      <c r="O12" s="5"/>
    </row>
    <row r="13" spans="1:15" ht="16.5" x14ac:dyDescent="0.3">
      <c r="A13" s="20" t="s">
        <v>9</v>
      </c>
      <c r="B13" s="26">
        <f t="shared" ref="B13" si="6">B6-B12</f>
        <v>2275</v>
      </c>
      <c r="C13" s="26"/>
      <c r="D13" s="26"/>
      <c r="E13" s="54"/>
      <c r="F13" s="16"/>
      <c r="G13" s="16"/>
      <c r="H13" s="40">
        <v>7000</v>
      </c>
      <c r="I13" s="61">
        <f>I12*1.3</f>
        <v>669.24</v>
      </c>
      <c r="J13" s="12"/>
      <c r="K13" s="10"/>
      <c r="L13" s="10"/>
      <c r="M13" s="55"/>
      <c r="N13" s="7"/>
      <c r="O13" s="5"/>
    </row>
    <row r="14" spans="1:15" ht="16.5" x14ac:dyDescent="0.3">
      <c r="A14" s="20" t="s">
        <v>2</v>
      </c>
      <c r="B14" s="26">
        <f t="shared" ref="B14" si="7">B5</f>
        <v>6500</v>
      </c>
      <c r="C14" s="26"/>
      <c r="D14" s="23"/>
      <c r="E14" s="16"/>
      <c r="H14" s="40">
        <f>H13*H12</f>
        <v>3003000</v>
      </c>
      <c r="I14" s="12">
        <v>5500</v>
      </c>
      <c r="J14" s="12"/>
      <c r="K14" s="10"/>
      <c r="L14" s="10"/>
      <c r="M14" s="9"/>
      <c r="N14" s="7"/>
      <c r="O14" s="5"/>
    </row>
    <row r="15" spans="1:15" ht="16.5" x14ac:dyDescent="0.3">
      <c r="A15" s="20" t="s">
        <v>10</v>
      </c>
      <c r="B15" s="26">
        <f t="shared" ref="B15" si="8">B14+B13</f>
        <v>8775</v>
      </c>
      <c r="C15" s="26"/>
      <c r="D15" s="23"/>
      <c r="E15" s="16"/>
      <c r="G15" s="42"/>
      <c r="H15" s="40"/>
      <c r="I15" s="40">
        <f>I14*I13</f>
        <v>3680820</v>
      </c>
      <c r="J15" s="10"/>
      <c r="K15" s="10"/>
      <c r="L15" s="10"/>
      <c r="M15" s="9"/>
      <c r="N15" s="7"/>
      <c r="O15" s="5"/>
    </row>
    <row r="16" spans="1:15" ht="16.5" x14ac:dyDescent="0.3">
      <c r="A16" s="20" t="s">
        <v>23</v>
      </c>
      <c r="B16" s="21">
        <v>393</v>
      </c>
      <c r="C16" s="21"/>
      <c r="D16" s="21"/>
      <c r="E16" s="16"/>
      <c r="F16" s="43"/>
      <c r="G16" s="41"/>
      <c r="H16" s="17"/>
      <c r="I16" s="8"/>
      <c r="N16" s="34"/>
      <c r="O16" s="5"/>
    </row>
    <row r="17" spans="1:15" ht="16.5" x14ac:dyDescent="0.3">
      <c r="A17" s="20" t="s">
        <v>11</v>
      </c>
      <c r="B17" s="22">
        <f t="shared" ref="B17" si="9">B15*B16</f>
        <v>3448575</v>
      </c>
      <c r="C17" s="22"/>
      <c r="D17" s="22"/>
      <c r="E17" s="16"/>
      <c r="F17" s="43"/>
      <c r="G17" s="16"/>
      <c r="H17" s="17"/>
      <c r="I17" s="8"/>
      <c r="N17" s="17"/>
      <c r="O17" s="28"/>
    </row>
    <row r="18" spans="1:15" ht="16.5" x14ac:dyDescent="0.3">
      <c r="A18" s="20" t="s">
        <v>24</v>
      </c>
      <c r="B18" s="22">
        <f>B17*0.98</f>
        <v>3379603.5</v>
      </c>
      <c r="C18" s="22"/>
      <c r="D18" s="22"/>
      <c r="E18" s="16"/>
      <c r="F18" s="43"/>
      <c r="G18" s="16"/>
      <c r="H18" s="17"/>
      <c r="I18" s="8"/>
      <c r="N18" s="17"/>
      <c r="O18" s="58"/>
    </row>
    <row r="19" spans="1:15" ht="16.5" x14ac:dyDescent="0.3">
      <c r="A19" s="20" t="s">
        <v>27</v>
      </c>
      <c r="B19" s="22">
        <f>B17*0.8</f>
        <v>2758860</v>
      </c>
      <c r="C19" s="22"/>
      <c r="D19" s="22"/>
      <c r="E19" s="16"/>
      <c r="F19" s="43"/>
      <c r="G19" s="16"/>
      <c r="H19" s="17"/>
      <c r="I19" s="8"/>
      <c r="N19" s="17"/>
      <c r="O19" s="58"/>
    </row>
    <row r="20" spans="1:15" ht="16.5" hidden="1" x14ac:dyDescent="0.3">
      <c r="A20" s="20" t="s">
        <v>24</v>
      </c>
      <c r="B20" s="22">
        <f>B17*0.9</f>
        <v>3103717.5</v>
      </c>
      <c r="C20" s="22"/>
      <c r="D20" s="22"/>
      <c r="E20" s="16"/>
      <c r="F20" s="16"/>
      <c r="G20" s="16"/>
      <c r="H20" s="17"/>
      <c r="I20" s="8"/>
      <c r="N20" s="17"/>
      <c r="O20" s="8"/>
    </row>
    <row r="21" spans="1:15" ht="16.5" x14ac:dyDescent="0.3">
      <c r="A21" s="20" t="s">
        <v>12</v>
      </c>
      <c r="B21" s="23">
        <f>B4*432</f>
        <v>1080000</v>
      </c>
      <c r="C21" s="23"/>
      <c r="D21" s="23"/>
      <c r="E21" s="16"/>
      <c r="F21" s="16"/>
      <c r="G21" s="16"/>
    </row>
    <row r="22" spans="1:15" ht="16.5" x14ac:dyDescent="0.3">
      <c r="A22" s="20" t="s">
        <v>16</v>
      </c>
      <c r="B22" s="39">
        <f>B17*0.03/12</f>
        <v>8621.4375</v>
      </c>
      <c r="C22" s="23"/>
      <c r="D22" s="23"/>
      <c r="E22" s="16"/>
    </row>
    <row r="23" spans="1:15" x14ac:dyDescent="0.25">
      <c r="B23" s="16"/>
      <c r="C23" s="16"/>
    </row>
    <row r="24" spans="1:15" x14ac:dyDescent="0.25">
      <c r="B24" s="16"/>
      <c r="C24" s="16"/>
    </row>
    <row r="26" spans="1:15" x14ac:dyDescent="0.25">
      <c r="D26" s="11" t="s">
        <v>14</v>
      </c>
    </row>
    <row r="27" spans="1:15" x14ac:dyDescent="0.25">
      <c r="B27" s="30" t="s">
        <v>20</v>
      </c>
      <c r="C27" s="30" t="s">
        <v>15</v>
      </c>
      <c r="D27" s="30" t="s">
        <v>21</v>
      </c>
      <c r="E27" s="30"/>
      <c r="F27" s="30" t="s">
        <v>11</v>
      </c>
      <c r="G27" s="30" t="s">
        <v>17</v>
      </c>
      <c r="H27" s="13" t="s">
        <v>18</v>
      </c>
      <c r="I27" s="13" t="s">
        <v>19</v>
      </c>
      <c r="J27" s="13"/>
    </row>
    <row r="28" spans="1:15" ht="17.25" x14ac:dyDescent="0.3">
      <c r="B28" s="30"/>
      <c r="C28" s="30">
        <v>379</v>
      </c>
      <c r="D28" s="30"/>
      <c r="E28" s="30"/>
      <c r="F28" s="30">
        <v>2558000</v>
      </c>
      <c r="G28" s="39">
        <f t="shared" ref="G28:G34" si="10">F28/C28</f>
        <v>6749.3403693931396</v>
      </c>
      <c r="H28" s="14" t="e">
        <f>F28/D28</f>
        <v>#DIV/0!</v>
      </c>
      <c r="I28" s="14" t="e">
        <f t="shared" ref="I28:I34" si="11">F28/B28</f>
        <v>#DIV/0!</v>
      </c>
      <c r="J28" s="13">
        <f>B28/C28</f>
        <v>0</v>
      </c>
      <c r="K28" s="19"/>
    </row>
    <row r="29" spans="1:15" ht="17.25" x14ac:dyDescent="0.3">
      <c r="B29" s="30"/>
      <c r="C29" s="30">
        <v>393</v>
      </c>
      <c r="D29" s="30"/>
      <c r="E29" s="30"/>
      <c r="F29" s="30">
        <v>2800000</v>
      </c>
      <c r="G29" s="39">
        <f t="shared" si="10"/>
        <v>7124.6819338422392</v>
      </c>
      <c r="H29" s="14" t="e">
        <f>F29/D29</f>
        <v>#DIV/0!</v>
      </c>
      <c r="I29" s="14" t="e">
        <f t="shared" si="11"/>
        <v>#DIV/0!</v>
      </c>
      <c r="J29" s="13">
        <f>B29/C29</f>
        <v>0</v>
      </c>
      <c r="K29" s="19"/>
    </row>
    <row r="30" spans="1:15" x14ac:dyDescent="0.25">
      <c r="B30" s="30"/>
      <c r="C30" s="59">
        <v>365</v>
      </c>
      <c r="D30" s="59"/>
      <c r="E30" s="59"/>
      <c r="F30" s="60">
        <v>3300000</v>
      </c>
      <c r="G30" s="60">
        <f t="shared" si="10"/>
        <v>9041.0958904109593</v>
      </c>
      <c r="H30" s="64" t="e">
        <f t="shared" ref="H30:H34" si="12">F30/D30</f>
        <v>#DIV/0!</v>
      </c>
      <c r="I30" s="14" t="e">
        <f t="shared" si="11"/>
        <v>#DIV/0!</v>
      </c>
      <c r="J30" s="13">
        <f t="shared" ref="J30:J33" si="13">D30/C30</f>
        <v>0</v>
      </c>
    </row>
    <row r="31" spans="1:15" x14ac:dyDescent="0.25">
      <c r="B31" s="30"/>
      <c r="C31" s="59">
        <v>391</v>
      </c>
      <c r="D31" s="59"/>
      <c r="E31" s="59"/>
      <c r="F31" s="60">
        <v>3262000</v>
      </c>
      <c r="G31" s="60">
        <f t="shared" si="10"/>
        <v>8342.7109974424548</v>
      </c>
      <c r="H31" s="64" t="e">
        <f t="shared" si="12"/>
        <v>#DIV/0!</v>
      </c>
      <c r="I31" s="14" t="e">
        <f t="shared" si="11"/>
        <v>#DIV/0!</v>
      </c>
      <c r="J31" s="13">
        <f t="shared" si="13"/>
        <v>0</v>
      </c>
    </row>
    <row r="32" spans="1:15" x14ac:dyDescent="0.25">
      <c r="B32" s="30"/>
      <c r="C32" s="62"/>
      <c r="D32" s="62"/>
      <c r="E32" s="62"/>
      <c r="F32" s="63"/>
      <c r="G32" s="63" t="e">
        <f t="shared" si="10"/>
        <v>#DIV/0!</v>
      </c>
      <c r="H32" s="64" t="e">
        <f t="shared" si="12"/>
        <v>#DIV/0!</v>
      </c>
      <c r="I32" s="14" t="e">
        <f t="shared" si="11"/>
        <v>#DIV/0!</v>
      </c>
      <c r="J32" s="13" t="e">
        <f t="shared" si="13"/>
        <v>#DIV/0!</v>
      </c>
    </row>
    <row r="33" spans="1:13" x14ac:dyDescent="0.25">
      <c r="B33" s="30"/>
      <c r="C33" s="62"/>
      <c r="D33" s="62"/>
      <c r="E33" s="62"/>
      <c r="F33" s="63"/>
      <c r="G33" s="63" t="e">
        <f t="shared" si="10"/>
        <v>#DIV/0!</v>
      </c>
      <c r="H33" s="64" t="e">
        <f t="shared" si="12"/>
        <v>#DIV/0!</v>
      </c>
      <c r="I33" s="14" t="e">
        <f t="shared" si="11"/>
        <v>#DIV/0!</v>
      </c>
      <c r="J33" s="13" t="e">
        <f t="shared" si="13"/>
        <v>#DIV/0!</v>
      </c>
    </row>
    <row r="34" spans="1:13" x14ac:dyDescent="0.25">
      <c r="A34" s="65"/>
      <c r="B34" s="62"/>
      <c r="C34" s="62"/>
      <c r="D34" s="62"/>
      <c r="E34" s="62"/>
      <c r="F34" s="62"/>
      <c r="G34" s="63" t="e">
        <f t="shared" si="10"/>
        <v>#DIV/0!</v>
      </c>
      <c r="H34" s="64" t="e">
        <f t="shared" si="12"/>
        <v>#DIV/0!</v>
      </c>
      <c r="I34" s="64" t="e">
        <f t="shared" si="11"/>
        <v>#DIV/0!</v>
      </c>
      <c r="J34" s="66"/>
      <c r="K34" s="67"/>
      <c r="L34" s="67"/>
      <c r="M34" s="67"/>
    </row>
    <row r="35" spans="1:13" x14ac:dyDescent="0.25">
      <c r="A35" s="65"/>
      <c r="B35" s="65" t="s">
        <v>22</v>
      </c>
      <c r="C35" s="65"/>
      <c r="D35" s="65"/>
      <c r="E35" s="65"/>
      <c r="F35" s="65"/>
      <c r="G35" s="65"/>
      <c r="H35" s="67"/>
      <c r="I35" s="67"/>
      <c r="J35" s="67"/>
      <c r="K35" s="67"/>
      <c r="L35" s="67"/>
      <c r="M35" s="67"/>
    </row>
    <row r="36" spans="1:13" x14ac:dyDescent="0.25">
      <c r="A36" s="65"/>
      <c r="B36" s="59">
        <f>36.48*10.764</f>
        <v>392.67071999999996</v>
      </c>
      <c r="C36" s="59">
        <v>3200000</v>
      </c>
      <c r="D36" s="59">
        <f t="shared" ref="D36:D41" si="14">C36/B36</f>
        <v>8149.3216504658158</v>
      </c>
      <c r="E36" s="62">
        <v>294000</v>
      </c>
      <c r="F36" s="62">
        <v>30000</v>
      </c>
      <c r="G36" s="63">
        <f>F36+E36+C36</f>
        <v>3524000</v>
      </c>
      <c r="H36" s="66">
        <f>G36/B36</f>
        <v>8974.4404675754795</v>
      </c>
      <c r="I36" s="64"/>
      <c r="J36" s="64">
        <f>B15/D36</f>
        <v>1.0767767399999999</v>
      </c>
      <c r="K36" s="67"/>
      <c r="L36" s="67"/>
      <c r="M36" s="67"/>
    </row>
    <row r="37" spans="1:13" x14ac:dyDescent="0.25">
      <c r="A37" s="65">
        <f>62.26*10.764</f>
        <v>670.16663999999992</v>
      </c>
      <c r="B37" s="59">
        <f>36.48*10.764</f>
        <v>392.67071999999996</v>
      </c>
      <c r="C37" s="59">
        <v>3300000</v>
      </c>
      <c r="D37" s="59">
        <f t="shared" si="14"/>
        <v>8403.9879520428731</v>
      </c>
      <c r="E37" s="62">
        <v>315000</v>
      </c>
      <c r="F37" s="62">
        <v>30000</v>
      </c>
      <c r="G37" s="63">
        <f>F37+E37+C37</f>
        <v>3645000</v>
      </c>
      <c r="H37" s="66">
        <f>G37/B37</f>
        <v>9282.5866924837192</v>
      </c>
      <c r="I37" s="64"/>
      <c r="J37" s="66"/>
      <c r="K37" s="67">
        <f>C37/A37</f>
        <v>4924.1484177726306</v>
      </c>
      <c r="L37" s="67"/>
      <c r="M37" s="67"/>
    </row>
    <row r="38" spans="1:13" x14ac:dyDescent="0.25">
      <c r="A38" s="65"/>
      <c r="B38" s="62"/>
      <c r="C38" s="62"/>
      <c r="D38" s="62" t="e">
        <f t="shared" si="14"/>
        <v>#DIV/0!</v>
      </c>
      <c r="E38" s="62"/>
      <c r="F38" s="62"/>
      <c r="G38" s="63"/>
      <c r="H38" s="66" t="e">
        <f>G38/B38</f>
        <v>#DIV/0!</v>
      </c>
      <c r="I38" s="66"/>
      <c r="J38" s="66"/>
      <c r="K38" s="67"/>
      <c r="L38" s="67"/>
      <c r="M38" s="67"/>
    </row>
    <row r="39" spans="1:13" ht="15.75" x14ac:dyDescent="0.25">
      <c r="A39" s="68"/>
      <c r="B39" s="62"/>
      <c r="C39" s="62"/>
      <c r="D39" s="62" t="e">
        <f t="shared" si="14"/>
        <v>#DIV/0!</v>
      </c>
      <c r="E39" s="62"/>
      <c r="F39" s="62"/>
      <c r="G39" s="63"/>
      <c r="H39" s="66" t="e">
        <f>G39/B39</f>
        <v>#DIV/0!</v>
      </c>
      <c r="I39" s="66"/>
      <c r="J39" s="66"/>
      <c r="K39" s="67"/>
      <c r="L39" s="67"/>
      <c r="M39" s="67"/>
    </row>
    <row r="40" spans="1:13" ht="15.75" x14ac:dyDescent="0.25">
      <c r="A40" s="68"/>
      <c r="B40" s="62"/>
      <c r="C40" s="62"/>
      <c r="D40" s="62" t="e">
        <f t="shared" si="14"/>
        <v>#DIV/0!</v>
      </c>
      <c r="E40" s="62"/>
      <c r="F40" s="62"/>
      <c r="G40" s="63"/>
      <c r="H40" s="66" t="e">
        <f>G40/B40</f>
        <v>#DIV/0!</v>
      </c>
      <c r="I40" s="66"/>
      <c r="J40" s="66"/>
      <c r="K40" s="67"/>
      <c r="L40" s="67"/>
      <c r="M40" s="67"/>
    </row>
    <row r="41" spans="1:13" ht="15.75" x14ac:dyDescent="0.25">
      <c r="A41" s="68"/>
      <c r="B41" s="62"/>
      <c r="C41" s="62"/>
      <c r="D41" s="62" t="e">
        <f t="shared" si="14"/>
        <v>#DIV/0!</v>
      </c>
      <c r="E41" s="62"/>
      <c r="F41" s="62"/>
      <c r="G41" s="62"/>
      <c r="H41" s="66"/>
      <c r="I41" s="66"/>
      <c r="J41" s="66"/>
      <c r="K41" s="67"/>
      <c r="L41" s="67"/>
      <c r="M41" s="67"/>
    </row>
    <row r="42" spans="1:13" ht="15.75" x14ac:dyDescent="0.25">
      <c r="A42" s="68"/>
      <c r="B42" s="65"/>
      <c r="C42" s="65"/>
      <c r="D42" s="65"/>
      <c r="E42" s="65"/>
      <c r="F42" s="65"/>
      <c r="G42" s="65"/>
      <c r="H42" s="67"/>
      <c r="I42" s="67"/>
      <c r="J42" s="67"/>
      <c r="K42" s="67"/>
      <c r="L42" s="67"/>
      <c r="M42" s="67"/>
    </row>
    <row r="43" spans="1:13" ht="15.75" x14ac:dyDescent="0.25">
      <c r="A43" s="68"/>
      <c r="B43" s="65"/>
      <c r="C43" s="65"/>
      <c r="D43" s="65"/>
      <c r="E43" s="65"/>
      <c r="F43" s="65"/>
      <c r="G43" s="65"/>
      <c r="H43" s="67"/>
      <c r="I43" s="67"/>
      <c r="J43" s="67"/>
      <c r="K43" s="67"/>
      <c r="L43" s="67"/>
      <c r="M43" s="67"/>
    </row>
    <row r="44" spans="1:13" ht="15.75" x14ac:dyDescent="0.25">
      <c r="A44" s="68"/>
      <c r="B44" s="65"/>
      <c r="C44" s="65"/>
      <c r="D44" s="65"/>
      <c r="E44" s="65"/>
      <c r="F44" s="65"/>
      <c r="G44" s="65"/>
      <c r="H44" s="67"/>
      <c r="I44" s="67"/>
      <c r="J44" s="67"/>
      <c r="K44" s="67"/>
      <c r="L44" s="67"/>
      <c r="M44" s="67"/>
    </row>
    <row r="45" spans="1:13" ht="15.75" x14ac:dyDescent="0.25">
      <c r="A45" s="68"/>
      <c r="B45" s="65"/>
      <c r="C45" s="65"/>
      <c r="D45" s="65"/>
      <c r="E45" s="65"/>
      <c r="F45" s="65"/>
      <c r="G45" s="65"/>
      <c r="H45" s="67"/>
      <c r="I45" s="67"/>
      <c r="J45" s="67"/>
      <c r="K45" s="67"/>
      <c r="L45" s="67"/>
      <c r="M45" s="67"/>
    </row>
    <row r="65" spans="4:6" x14ac:dyDescent="0.25">
      <c r="D65" s="16"/>
      <c r="E65" s="16"/>
      <c r="F65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opLeftCell="A7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6B2E-E47F-4B53-B448-E82C904060A9}">
  <dimension ref="A1"/>
  <sheetViews>
    <sheetView topLeftCell="A4" workbookViewId="0">
      <selection activeCell="C10" sqref="C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2024-08-23T04:45:15Z</dcterms:modified>
</cp:coreProperties>
</file>