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CPC Sion\Dineshkumar Champalal Jain\"/>
    </mc:Choice>
  </mc:AlternateContent>
  <xr:revisionPtr revIDLastSave="0" documentId="13_ncr:1_{8EE3BC04-D499-442D-8DEF-43C22AE4D597}" xr6:coauthVersionLast="45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5" l="1"/>
  <c r="C4" i="25"/>
  <c r="C3" i="25"/>
  <c r="P2" i="4"/>
  <c r="P3" i="4"/>
  <c r="B3" i="4" s="1"/>
  <c r="C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C4" i="4" s="1"/>
  <c r="D4" i="4" s="1"/>
  <c r="J4" i="4"/>
  <c r="I4" i="4"/>
  <c r="J3" i="4"/>
  <c r="I3" i="4"/>
  <c r="B2" i="4"/>
  <c r="C2" i="4" s="1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E3" i="4"/>
  <c r="E2" i="4"/>
  <c r="H29" i="4"/>
  <c r="G31" i="4"/>
  <c r="G33" i="4" s="1"/>
  <c r="C20" i="25"/>
  <c r="C16" i="25"/>
  <c r="C17" i="25" s="1"/>
  <c r="H4" i="4" l="1"/>
  <c r="H9" i="4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G32" i="4"/>
  <c r="C7" i="25"/>
  <c r="E5" i="25"/>
  <c r="E17" i="25"/>
  <c r="C19" i="25"/>
  <c r="C21" i="25" s="1"/>
  <c r="E21" i="25" s="1"/>
  <c r="C9" i="25" l="1"/>
  <c r="E9" i="25" s="1"/>
  <c r="C5" i="4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s="1"/>
  <c r="C20" i="23" s="1"/>
  <c r="C25" i="23" l="1"/>
  <c r="C21" i="23"/>
  <c r="P21" i="4" l="1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<sst xmlns="http://schemas.openxmlformats.org/spreadsheetml/2006/main" count="130" uniqueCount="88">
  <si>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</si>
  <si>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</si>
  <si>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</si>
  <si>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</si>
  <si>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</si>
  <si>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</si>
  <si>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</si>
  <si>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</si>
  <si>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</si>
  <si>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</si>
  <si>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</si>
  <si>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</si>
  <si>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</si>
  <si>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</si>
  <si>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</si>
  <si>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</si>
  <si>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</si>
  <si>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</si>
  <si>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</si>
  <si>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</si>
  <si>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</si>
  <si>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</si>
  <si>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</si>
  <si>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</si>
  <si>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</si>
  <si>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</si>
  <si>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</si>
  <si>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</si>
  <si>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</si>
  <si>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</si>
  <si>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</si>
  <si>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</si>
  <si>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</si>
  <si>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</si>
  <si>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</si>
  <si>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</si>
  <si>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</si>
  <si>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</si>
  <si>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</si>
  <si>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</si>
  <si>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</si>
  <si>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</si>
  <si>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</si>
  <si>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</si>
  <si>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</si>
  <si>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</si>
  <si>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</si>
  <si>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</si>
  <si>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</si>
  <si>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</si>
  <si>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</si>
  <si>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</si>
  <si>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</si>
  <si>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</si>
  <si>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</si>
  <si>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</si>
  <si>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</si>
  <si>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</si>
  <si>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</si>
  <si>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</si>
  <si>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</si>
  <si>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</si>
  <si>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</si>
  <si>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</si>
  <si>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</si>
  <si>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</si>
  <si>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</si>
  <si>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</si>
  <si>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</si>
  <si>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</si>
  <si>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</si>
  <si>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MCA</t>
  </si>
  <si>
    <t>ABUA</t>
  </si>
  <si>
    <t>Rate</t>
  </si>
  <si>
    <t>FMV</t>
  </si>
  <si>
    <t xml:space="preserve">Agreement 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</si>
  <si>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</si>
  <si>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</si>
  <si>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</si>
  <si>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</si>
  <si>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</si>
  <si>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</si>
  <si>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</si>
  <si>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</si>
  <si>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</si>
  <si>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14.08.2024</t>
  </si>
  <si>
    <t>IGR-28.06.24</t>
  </si>
  <si>
    <t>IGR-24.06.24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</si>
</sst>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0" fontId="2" fillId="0" borderId="8" xfId="0" applyFont="1" applyBorder="1" applyAlignment="1">
      <alignment horizontal="center" vertical="center"/>
    </xf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quotePrefix="1" applyBorder="1"/>
    <xf numFmtId="16" fontId="0" fillId="0" borderId="8" xfId="0" quotePrefix="1" applyNumberFormat="1" applyBorder="1"/>
    <xf numFmtId="0" fontId="0" fillId="0" borderId="8" xfId="0" applyBorder="1" applyAlignment="1">
      <alignment wrapText="1"/>
    </xf>
    <xf numFmtId="17" fontId="0" fillId="0" borderId="8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8" xfId="1" applyFont="1" applyBorder="1"/>
    <xf numFmtId="0" fontId="2" fillId="2" borderId="4" xfId="0" applyFont="1" applyFill="1" applyBorder="1"/>
    <xf numFmtId="43" fontId="3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315560</xdr:colOff>
      <xdr:row>46</xdr:row>
      <xdr:rowOff>182186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75793-953B-4C61-A27C-DB84EE656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49960" cy="8678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286981</xdr:colOff>
      <xdr:row>45</xdr:row>
      <xdr:rowOff>96460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F840FF-E340-465D-9C5E-CBA46D8B4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1381" cy="8668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5E3B60-5637-4C5A-AC20-FC70F4C82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607314</xdr:colOff>
      <xdr:row>56</xdr:row>
      <xdr:rowOff>141589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D0861-CF79-4109-922F-F6EA4EFB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1" t="s">
        <v>77</v>
      </c>
      <c r="C3" s="52">
        <f>374860*0.85</f>
        <v>318631</v>
      </c>
      <c r="D3" s="41"/>
      <c r="E3" s="41"/>
      <c r="F3" s="41"/>
      <c r="H3" s="55" t="s">
        <v>37</v>
      </c>
      <c r="I3" s="55"/>
      <c r="J3" s="55" t="s">
        <v>38</v>
      </c>
      <c r="K3" s="55" t="s">
        <v>39</v>
      </c>
      <c r="L3" s="55" t="s">
        <v>40</v>
      </c>
    </row>
    <row r="4" spans="2:12" x14ac:dyDescent="0.25">
      <c r="B4" s="41" t="s">
        <v>83</v>
      </c>
      <c r="C4" s="52">
        <f>C3*10%</f>
        <v>31863.100000000002</v>
      </c>
      <c r="D4" s="41"/>
      <c r="E4" s="41"/>
      <c r="F4" s="41"/>
      <c r="H4" s="56" t="s">
        <v>41</v>
      </c>
      <c r="I4" s="41" t="s">
        <v>42</v>
      </c>
      <c r="J4" s="41" t="s">
        <v>43</v>
      </c>
      <c r="K4" s="41">
        <v>2554.8123374210331</v>
      </c>
      <c r="L4" s="41">
        <v>2248.2348569305091</v>
      </c>
    </row>
    <row r="5" spans="2:12" x14ac:dyDescent="0.25">
      <c r="B5" s="41" t="s">
        <v>78</v>
      </c>
      <c r="C5" s="57">
        <f>C3+C4</f>
        <v>350494.1</v>
      </c>
      <c r="D5" s="58" t="s">
        <v>62</v>
      </c>
      <c r="E5" s="59">
        <f>C5/10.764</f>
        <v>32561.696395392046</v>
      </c>
      <c r="F5" s="58" t="s">
        <v>63</v>
      </c>
      <c r="H5" s="60" t="s">
        <v>44</v>
      </c>
      <c r="I5" s="56">
        <v>0.95</v>
      </c>
      <c r="J5" s="41"/>
      <c r="K5" s="41" t="s">
        <v>45</v>
      </c>
      <c r="L5" s="41" t="s">
        <v>42</v>
      </c>
    </row>
    <row r="6" spans="2:12" x14ac:dyDescent="0.25">
      <c r="B6" s="41" t="s">
        <v>79</v>
      </c>
      <c r="C6" s="52">
        <v>29400</v>
      </c>
      <c r="D6" s="41"/>
      <c r="E6" s="41"/>
      <c r="F6" s="41"/>
      <c r="H6" s="61" t="s">
        <v>46</v>
      </c>
      <c r="I6" s="56">
        <v>0.9</v>
      </c>
      <c r="J6" s="41" t="s">
        <v>47</v>
      </c>
      <c r="K6" s="41" t="s">
        <v>48</v>
      </c>
      <c r="L6" s="41" t="s">
        <v>49</v>
      </c>
    </row>
    <row r="7" spans="2:12" x14ac:dyDescent="0.25">
      <c r="B7" s="41" t="s">
        <v>80</v>
      </c>
      <c r="C7" s="52">
        <f>C5-C6</f>
        <v>321094.09999999998</v>
      </c>
      <c r="D7" s="41"/>
      <c r="E7" s="41"/>
      <c r="F7" s="41"/>
      <c r="H7" s="60" t="s">
        <v>50</v>
      </c>
      <c r="I7" s="56">
        <v>0.8</v>
      </c>
      <c r="J7" s="41"/>
      <c r="K7" s="60" t="s">
        <v>46</v>
      </c>
      <c r="L7" s="56">
        <v>0.05</v>
      </c>
    </row>
    <row r="8" spans="2:12" ht="30" x14ac:dyDescent="0.25">
      <c r="B8" s="62" t="s">
        <v>81</v>
      </c>
      <c r="C8" s="52">
        <f>C7*D13%</f>
        <v>321094.09999999998</v>
      </c>
      <c r="D8" s="41"/>
      <c r="E8" s="41"/>
      <c r="F8" s="41"/>
      <c r="H8" s="60" t="s">
        <v>51</v>
      </c>
      <c r="I8" s="56">
        <v>0.7</v>
      </c>
      <c r="J8" s="41"/>
      <c r="K8" s="63" t="s">
        <v>52</v>
      </c>
      <c r="L8" s="56">
        <v>0.1</v>
      </c>
    </row>
    <row r="9" spans="2:12" x14ac:dyDescent="0.25">
      <c r="B9" s="41" t="s">
        <v>82</v>
      </c>
      <c r="C9" s="57">
        <f>C6+C8</f>
        <v>350494.1</v>
      </c>
      <c r="D9" s="58" t="s">
        <v>62</v>
      </c>
      <c r="E9" s="59">
        <f>C9/10.764</f>
        <v>32561.696395392046</v>
      </c>
      <c r="F9" s="58" t="s">
        <v>63</v>
      </c>
      <c r="H9" s="60" t="s">
        <v>53</v>
      </c>
      <c r="I9" s="56">
        <v>0.6</v>
      </c>
      <c r="J9" s="41"/>
      <c r="K9" s="41" t="s">
        <v>54</v>
      </c>
      <c r="L9" s="56">
        <v>0.15</v>
      </c>
    </row>
    <row r="10" spans="2:12" x14ac:dyDescent="0.25">
      <c r="C10" s="64"/>
      <c r="H10" s="41" t="s">
        <v>55</v>
      </c>
      <c r="I10" s="56">
        <v>0.5</v>
      </c>
      <c r="J10" s="41"/>
      <c r="K10" s="41" t="s">
        <v>56</v>
      </c>
      <c r="L10" s="56">
        <v>0.2</v>
      </c>
    </row>
    <row r="11" spans="2:12" x14ac:dyDescent="0.25">
      <c r="B11" s="47" t="s">
        <v>68</v>
      </c>
      <c r="C11" s="66">
        <f>Calculation!D7</f>
        <v>2024</v>
      </c>
      <c r="H11" s="41" t="s">
        <v>57</v>
      </c>
      <c r="I11" s="56">
        <v>0.4</v>
      </c>
      <c r="J11" s="41"/>
      <c r="K11" s="41"/>
      <c r="L11" s="41"/>
    </row>
    <row r="12" spans="2:12" x14ac:dyDescent="0.25">
      <c r="B12" s="47" t="s">
        <v>69</v>
      </c>
      <c r="C12" s="66">
        <f>Calculation!D8</f>
        <v>2024</v>
      </c>
      <c r="D12" s="65">
        <v>100</v>
      </c>
      <c r="H12" s="41" t="s">
        <v>58</v>
      </c>
      <c r="I12" s="56">
        <v>0.3</v>
      </c>
      <c r="J12" s="41"/>
      <c r="K12" s="41"/>
      <c r="L12" s="41"/>
    </row>
    <row r="13" spans="2:12" x14ac:dyDescent="0.25">
      <c r="B13" s="47" t="s">
        <v>70</v>
      </c>
      <c r="C13" s="66">
        <f>C11-C12</f>
        <v>0</v>
      </c>
      <c r="D13" s="65">
        <f>D12-C13</f>
        <v>100</v>
      </c>
    </row>
    <row r="15" spans="2:12" x14ac:dyDescent="0.25">
      <c r="B15" s="41" t="s">
        <v>59</v>
      </c>
      <c r="C15" s="52">
        <v>93700</v>
      </c>
      <c r="D15" s="41"/>
      <c r="E15" s="41"/>
      <c r="F15" s="41"/>
    </row>
    <row r="16" spans="2:12" x14ac:dyDescent="0.25">
      <c r="B16" s="41" t="s">
        <v>60</v>
      </c>
      <c r="C16" s="52">
        <f>C15*5%</f>
        <v>4685</v>
      </c>
      <c r="D16" s="41"/>
      <c r="E16" s="41"/>
      <c r="F16" s="41"/>
    </row>
    <row r="17" spans="2:6" x14ac:dyDescent="0.25">
      <c r="B17" s="41" t="s">
        <v>61</v>
      </c>
      <c r="C17" s="57">
        <f>C15+C16</f>
        <v>98385</v>
      </c>
      <c r="D17" s="58" t="s">
        <v>62</v>
      </c>
      <c r="E17" s="59">
        <f>C17/10.764</f>
        <v>9140.1895206243044</v>
      </c>
      <c r="F17" s="58" t="s">
        <v>63</v>
      </c>
    </row>
    <row r="18" spans="2:6" x14ac:dyDescent="0.25">
      <c r="B18" s="41" t="s">
        <v>65</v>
      </c>
      <c r="C18" s="52">
        <v>26620</v>
      </c>
      <c r="D18" s="41"/>
      <c r="E18" s="41"/>
      <c r="F18" s="41"/>
    </row>
    <row r="19" spans="2:6" x14ac:dyDescent="0.25">
      <c r="B19" s="41" t="s">
        <v>66</v>
      </c>
      <c r="C19" s="52">
        <f>C17-C18</f>
        <v>71765</v>
      </c>
      <c r="D19" s="41"/>
      <c r="E19" s="41"/>
      <c r="F19" s="41"/>
    </row>
    <row r="20" spans="2:6" ht="45" x14ac:dyDescent="0.25">
      <c r="B20" s="62" t="s">
        <v>67</v>
      </c>
      <c r="C20" s="52">
        <f>C18*80%</f>
        <v>21296</v>
      </c>
      <c r="D20" s="41"/>
      <c r="E20" s="41"/>
      <c r="F20" s="41"/>
    </row>
    <row r="21" spans="2:6" x14ac:dyDescent="0.25">
      <c r="B21" s="41" t="s">
        <v>64</v>
      </c>
      <c r="C21" s="57">
        <f>C19+C20</f>
        <v>93061</v>
      </c>
      <c r="D21" s="58" t="s">
        <v>62</v>
      </c>
      <c r="E21" s="59">
        <f>C21/10.764</f>
        <v>8645.5778520995918</v>
      </c>
      <c r="F21" s="58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73"/>
      <c r="L1" s="73"/>
      <c r="M1" s="73"/>
      <c r="N1" s="73"/>
      <c r="O1" s="73"/>
      <c r="P1" s="73"/>
      <c r="Q1" s="73"/>
      <c r="R1" s="73"/>
    </row>
    <row r="2" spans="1:23" ht="16.5" x14ac:dyDescent="0.3">
      <c r="A2" s="38">
        <v>0</v>
      </c>
      <c r="B2" s="38">
        <v>0</v>
      </c>
      <c r="C2" s="38">
        <v>0</v>
      </c>
      <c r="D2" s="38">
        <v>0</v>
      </c>
      <c r="E2" s="39">
        <f t="shared" ref="E2:I23" si="0">B2/12</f>
        <v>0</v>
      </c>
      <c r="F2" s="39">
        <f t="shared" ref="F2:F30" si="1">D2/12</f>
        <v>0</v>
      </c>
      <c r="G2" s="39">
        <f t="shared" ref="G2:G30" si="2">A2+E2</f>
        <v>0</v>
      </c>
      <c r="H2" s="39">
        <f t="shared" ref="H2:H30" si="3">C2+F2</f>
        <v>0</v>
      </c>
      <c r="I2" s="40">
        <f t="shared" ref="I2:I2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0</v>
      </c>
      <c r="B3" s="38">
        <v>0</v>
      </c>
      <c r="C3" s="38">
        <v>0</v>
      </c>
      <c r="D3" s="38">
        <v>0</v>
      </c>
      <c r="E3" s="39">
        <f t="shared" si="0"/>
        <v>0</v>
      </c>
      <c r="F3" s="39">
        <f t="shared" si="1"/>
        <v>0</v>
      </c>
      <c r="G3" s="39">
        <f t="shared" si="2"/>
        <v>0</v>
      </c>
      <c r="H3" s="39">
        <f t="shared" si="3"/>
        <v>0</v>
      </c>
      <c r="I3" s="40">
        <f t="shared" si="4"/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0</v>
      </c>
      <c r="B4" s="38">
        <v>0</v>
      </c>
      <c r="C4" s="38">
        <v>0</v>
      </c>
      <c r="D4" s="38">
        <v>0</v>
      </c>
      <c r="E4" s="39">
        <f t="shared" si="0"/>
        <v>0</v>
      </c>
      <c r="F4" s="39">
        <f t="shared" si="1"/>
        <v>0</v>
      </c>
      <c r="G4" s="39">
        <f t="shared" si="2"/>
        <v>0</v>
      </c>
      <c r="H4" s="39">
        <f t="shared" si="3"/>
        <v>0</v>
      </c>
      <c r="I4" s="40">
        <f t="shared" si="4"/>
        <v>0</v>
      </c>
      <c r="J4" s="40">
        <f t="shared" ref="J4:J30" si="5">J3+I4</f>
        <v>0</v>
      </c>
      <c r="K4" s="41"/>
      <c r="L4" s="41"/>
      <c r="M4" s="41"/>
      <c r="N4" s="41"/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0</v>
      </c>
      <c r="B5" s="38">
        <v>0</v>
      </c>
      <c r="C5" s="38">
        <v>0</v>
      </c>
      <c r="D5" s="38">
        <v>0</v>
      </c>
      <c r="E5" s="39">
        <f t="shared" si="0"/>
        <v>0</v>
      </c>
      <c r="F5" s="39">
        <f t="shared" si="1"/>
        <v>0</v>
      </c>
      <c r="G5" s="39">
        <f t="shared" si="2"/>
        <v>0</v>
      </c>
      <c r="H5" s="39">
        <f t="shared" si="3"/>
        <v>0</v>
      </c>
      <c r="I5" s="40">
        <f t="shared" si="4"/>
        <v>0</v>
      </c>
      <c r="J5" s="40">
        <f t="shared" si="5"/>
        <v>0</v>
      </c>
      <c r="K5" s="41"/>
      <c r="L5" s="41"/>
      <c r="M5" s="41"/>
      <c r="N5" s="41">
        <f t="shared" ref="N5:N11" si="6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0</v>
      </c>
      <c r="B6" s="38">
        <v>0</v>
      </c>
      <c r="C6" s="38">
        <v>0</v>
      </c>
      <c r="D6" s="38">
        <v>0</v>
      </c>
      <c r="E6" s="39">
        <f t="shared" si="0"/>
        <v>0</v>
      </c>
      <c r="F6" s="39">
        <f t="shared" si="1"/>
        <v>0</v>
      </c>
      <c r="G6" s="39">
        <f t="shared" si="2"/>
        <v>0</v>
      </c>
      <c r="H6" s="39">
        <f t="shared" si="3"/>
        <v>0</v>
      </c>
      <c r="I6" s="40">
        <f t="shared" si="4"/>
        <v>0</v>
      </c>
      <c r="J6" s="40">
        <f t="shared" si="5"/>
        <v>0</v>
      </c>
      <c r="K6" s="41"/>
      <c r="L6" s="41"/>
      <c r="M6" s="41"/>
      <c r="N6" s="41">
        <f t="shared" si="6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0"/>
        <v>0</v>
      </c>
      <c r="F7" s="39">
        <f t="shared" si="1"/>
        <v>0</v>
      </c>
      <c r="G7" s="39">
        <f t="shared" si="2"/>
        <v>0</v>
      </c>
      <c r="H7" s="39">
        <f t="shared" si="3"/>
        <v>0</v>
      </c>
      <c r="I7" s="40">
        <f t="shared" si="4"/>
        <v>0</v>
      </c>
      <c r="J7" s="40">
        <f t="shared" si="5"/>
        <v>0</v>
      </c>
      <c r="K7" s="41"/>
      <c r="L7" s="41"/>
      <c r="M7" s="41"/>
      <c r="N7" s="41">
        <f t="shared" si="6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0"/>
        <v>0</v>
      </c>
      <c r="F8" s="39">
        <f t="shared" si="1"/>
        <v>0</v>
      </c>
      <c r="G8" s="39">
        <f t="shared" si="2"/>
        <v>0</v>
      </c>
      <c r="H8" s="39">
        <f t="shared" si="3"/>
        <v>0</v>
      </c>
      <c r="I8" s="40">
        <f t="shared" si="4"/>
        <v>0</v>
      </c>
      <c r="J8" s="40">
        <f t="shared" si="5"/>
        <v>0</v>
      </c>
      <c r="K8" s="41"/>
      <c r="L8" s="41"/>
      <c r="M8" s="41"/>
      <c r="N8" s="41">
        <f t="shared" si="6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0"/>
        <v>0</v>
      </c>
      <c r="F9" s="39">
        <f t="shared" si="1"/>
        <v>0</v>
      </c>
      <c r="G9" s="39">
        <f t="shared" si="2"/>
        <v>0</v>
      </c>
      <c r="H9" s="39">
        <f t="shared" si="3"/>
        <v>0</v>
      </c>
      <c r="I9" s="40">
        <f t="shared" si="4"/>
        <v>0</v>
      </c>
      <c r="J9" s="40">
        <f t="shared" si="5"/>
        <v>0</v>
      </c>
      <c r="K9" s="41"/>
      <c r="L9" s="41"/>
      <c r="M9" s="41"/>
      <c r="N9" s="41">
        <f t="shared" si="6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0"/>
        <v>0</v>
      </c>
      <c r="F10" s="39">
        <f t="shared" si="1"/>
        <v>0</v>
      </c>
      <c r="G10" s="39">
        <f t="shared" si="2"/>
        <v>0</v>
      </c>
      <c r="H10" s="39">
        <f t="shared" si="3"/>
        <v>0</v>
      </c>
      <c r="I10" s="40">
        <f t="shared" si="4"/>
        <v>0</v>
      </c>
      <c r="J10" s="40">
        <f t="shared" si="5"/>
        <v>0</v>
      </c>
      <c r="K10" s="41"/>
      <c r="L10" s="41"/>
      <c r="M10" s="41"/>
      <c r="N10" s="41">
        <f t="shared" si="6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0"/>
        <v>0</v>
      </c>
      <c r="F11" s="39">
        <f t="shared" si="1"/>
        <v>0</v>
      </c>
      <c r="G11" s="39">
        <f t="shared" si="2"/>
        <v>0</v>
      </c>
      <c r="H11" s="39">
        <f t="shared" si="3"/>
        <v>0</v>
      </c>
      <c r="I11" s="40">
        <f t="shared" si="4"/>
        <v>0</v>
      </c>
      <c r="J11" s="40">
        <f t="shared" si="5"/>
        <v>0</v>
      </c>
      <c r="K11" s="41"/>
      <c r="L11" s="41"/>
      <c r="M11" s="41"/>
      <c r="N11" s="41">
        <f t="shared" si="6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0"/>
        <v>0</v>
      </c>
      <c r="F12" s="39">
        <f t="shared" si="1"/>
        <v>0</v>
      </c>
      <c r="G12" s="39">
        <f t="shared" si="2"/>
        <v>0</v>
      </c>
      <c r="H12" s="39">
        <f t="shared" si="3"/>
        <v>0</v>
      </c>
      <c r="I12" s="46">
        <f t="shared" si="4"/>
        <v>0</v>
      </c>
      <c r="J12" s="40">
        <f>J11+I12</f>
        <v>0</v>
      </c>
      <c r="K12" s="41"/>
      <c r="L12" s="41"/>
      <c r="M12" s="41"/>
      <c r="N12" s="47">
        <f>SUM(N5:N11)</f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0"/>
        <v>0</v>
      </c>
      <c r="F13" s="39">
        <f t="shared" si="1"/>
        <v>0</v>
      </c>
      <c r="G13" s="39">
        <f t="shared" si="2"/>
        <v>0</v>
      </c>
      <c r="H13" s="39">
        <f t="shared" si="3"/>
        <v>0</v>
      </c>
      <c r="I13" s="40">
        <f t="shared" si="4"/>
        <v>0</v>
      </c>
      <c r="J13" s="40">
        <f t="shared" si="5"/>
        <v>0</v>
      </c>
      <c r="K13" s="41"/>
      <c r="L13" s="41"/>
      <c r="M13" s="41"/>
      <c r="N13" s="41"/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0"/>
        <v>0</v>
      </c>
      <c r="F14" s="39">
        <f t="shared" si="1"/>
        <v>0</v>
      </c>
      <c r="G14" s="39">
        <f t="shared" si="2"/>
        <v>0</v>
      </c>
      <c r="H14" s="39">
        <f t="shared" si="3"/>
        <v>0</v>
      </c>
      <c r="I14" s="40">
        <f t="shared" si="4"/>
        <v>0</v>
      </c>
      <c r="J14" s="40">
        <f t="shared" si="5"/>
        <v>0</v>
      </c>
      <c r="K14" s="41"/>
      <c r="L14" s="41"/>
      <c r="M14" s="41"/>
      <c r="N14" s="47">
        <f>L14*M14</f>
        <v>0</v>
      </c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0"/>
        <v>0</v>
      </c>
      <c r="F15" s="48">
        <f t="shared" si="1"/>
        <v>0</v>
      </c>
      <c r="G15" s="48">
        <f t="shared" si="2"/>
        <v>0</v>
      </c>
      <c r="H15" s="48">
        <f t="shared" si="3"/>
        <v>0</v>
      </c>
      <c r="I15" s="46">
        <f t="shared" si="4"/>
        <v>0</v>
      </c>
      <c r="J15" s="40">
        <f t="shared" si="5"/>
        <v>0</v>
      </c>
      <c r="K15" s="41"/>
      <c r="L15" s="41"/>
      <c r="M15" s="41"/>
      <c r="N15" s="41"/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4"/>
        <v>0</v>
      </c>
      <c r="J16" s="40">
        <f t="shared" si="5"/>
        <v>0</v>
      </c>
      <c r="K16" s="41"/>
      <c r="L16" s="41"/>
      <c r="M16" s="41"/>
      <c r="N16" s="42"/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4"/>
        <v>0</v>
      </c>
      <c r="J17" s="40">
        <f t="shared" si="5"/>
        <v>0</v>
      </c>
      <c r="K17" s="41"/>
      <c r="L17" s="41"/>
      <c r="M17" s="41"/>
      <c r="N17" s="42"/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5"/>
        <v>0</v>
      </c>
      <c r="K18" s="41"/>
      <c r="L18" s="41"/>
      <c r="M18" s="41"/>
      <c r="N18" s="42"/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0"/>
        <v>0</v>
      </c>
      <c r="F19" s="48">
        <f t="shared" si="1"/>
        <v>0</v>
      </c>
      <c r="G19" s="48">
        <f t="shared" si="2"/>
        <v>0</v>
      </c>
      <c r="H19" s="48">
        <f t="shared" si="3"/>
        <v>0</v>
      </c>
      <c r="I19" s="46">
        <f t="shared" si="4"/>
        <v>0</v>
      </c>
      <c r="J19" s="40">
        <f t="shared" si="5"/>
        <v>0</v>
      </c>
      <c r="K19" s="41"/>
      <c r="L19" s="41"/>
      <c r="M19" s="41"/>
      <c r="N19" s="42"/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2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0"/>
        <v>0</v>
      </c>
      <c r="F21" s="48">
        <f t="shared" si="1"/>
        <v>0</v>
      </c>
      <c r="G21" s="48">
        <f t="shared" si="2"/>
        <v>0</v>
      </c>
      <c r="H21" s="48">
        <f t="shared" si="3"/>
        <v>0</v>
      </c>
      <c r="I21" s="46">
        <f t="shared" si="4"/>
        <v>0</v>
      </c>
      <c r="J21" s="40">
        <f t="shared" si="5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0"/>
        <v>0</v>
      </c>
      <c r="F22" s="48">
        <f t="shared" si="1"/>
        <v>0</v>
      </c>
      <c r="G22" s="48">
        <f t="shared" si="2"/>
        <v>0</v>
      </c>
      <c r="H22" s="48">
        <f t="shared" si="3"/>
        <v>0</v>
      </c>
      <c r="I22" s="46">
        <f t="shared" si="4"/>
        <v>0</v>
      </c>
      <c r="J22" s="40">
        <f t="shared" si="5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0"/>
        <v>0</v>
      </c>
      <c r="F23" s="48">
        <f t="shared" si="0"/>
        <v>0</v>
      </c>
      <c r="G23" s="48">
        <f t="shared" si="0"/>
        <v>0</v>
      </c>
      <c r="H23" s="48">
        <f t="shared" si="0"/>
        <v>0</v>
      </c>
      <c r="I23" s="48">
        <f t="shared" si="0"/>
        <v>0</v>
      </c>
      <c r="J23" s="40">
        <f t="shared" si="5"/>
        <v>0</v>
      </c>
      <c r="K23" s="41"/>
      <c r="L23" s="41"/>
      <c r="M23" s="41"/>
      <c r="N23" s="42"/>
      <c r="O23" s="41"/>
      <c r="P23" s="41"/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7">B24/12</f>
        <v>0</v>
      </c>
      <c r="F24" s="48">
        <f t="shared" si="7"/>
        <v>0</v>
      </c>
      <c r="G24" s="48">
        <f t="shared" si="7"/>
        <v>0</v>
      </c>
      <c r="H24" s="48">
        <f t="shared" si="7"/>
        <v>0</v>
      </c>
      <c r="I24" s="48">
        <f t="shared" si="7"/>
        <v>0</v>
      </c>
      <c r="J24" s="40">
        <f t="shared" si="5"/>
        <v>0</v>
      </c>
      <c r="K24" s="41"/>
      <c r="L24" s="41"/>
      <c r="M24" s="51"/>
      <c r="N24" s="50"/>
      <c r="O24" s="47"/>
      <c r="P24" s="41"/>
      <c r="Q24" s="41"/>
      <c r="R24" s="47"/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7"/>
        <v>0</v>
      </c>
      <c r="F25" s="48">
        <f t="shared" si="7"/>
        <v>0</v>
      </c>
      <c r="G25" s="48">
        <f t="shared" si="7"/>
        <v>0</v>
      </c>
      <c r="H25" s="48">
        <f t="shared" si="7"/>
        <v>0</v>
      </c>
      <c r="I25" s="48">
        <f t="shared" si="7"/>
        <v>0</v>
      </c>
      <c r="J25" s="40">
        <f t="shared" si="5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0">
        <f t="shared" si="5"/>
        <v>0</v>
      </c>
      <c r="K26" s="41"/>
      <c r="L26" s="41"/>
      <c r="M26" s="51"/>
      <c r="N26" s="41"/>
      <c r="O26" s="41"/>
      <c r="P26" s="41"/>
      <c r="Q26" s="41"/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8">
        <f t="shared" si="7"/>
        <v>0</v>
      </c>
      <c r="J27" s="40">
        <f t="shared" si="5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48">
        <f t="shared" si="7"/>
        <v>0</v>
      </c>
      <c r="I28" s="48">
        <f t="shared" si="7"/>
        <v>0</v>
      </c>
      <c r="J28" s="40">
        <f t="shared" si="5"/>
        <v>0</v>
      </c>
      <c r="K28" s="41"/>
      <c r="L28" s="41"/>
      <c r="M28" s="41"/>
      <c r="N28" s="41"/>
      <c r="O28" s="41"/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7"/>
        <v>0</v>
      </c>
      <c r="F29" s="48">
        <f t="shared" si="1"/>
        <v>0</v>
      </c>
      <c r="G29" s="48">
        <f t="shared" si="2"/>
        <v>0</v>
      </c>
      <c r="H29" s="48">
        <f t="shared" si="3"/>
        <v>0</v>
      </c>
      <c r="I29" s="46">
        <f t="shared" ref="I29:I30" si="8">G29*H29</f>
        <v>0</v>
      </c>
      <c r="J29" s="40">
        <f t="shared" si="5"/>
        <v>0</v>
      </c>
      <c r="K29" s="41"/>
      <c r="L29" s="41"/>
      <c r="M29" s="41"/>
      <c r="N29" s="41"/>
      <c r="O29" s="41"/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7"/>
        <v>0</v>
      </c>
      <c r="F30" s="48">
        <f t="shared" si="1"/>
        <v>0</v>
      </c>
      <c r="G30" s="48">
        <f t="shared" si="2"/>
        <v>0</v>
      </c>
      <c r="H30" s="48">
        <f t="shared" si="3"/>
        <v>0</v>
      </c>
      <c r="I30" s="46">
        <f t="shared" si="8"/>
        <v>0</v>
      </c>
      <c r="J30" s="40">
        <f t="shared" si="5"/>
        <v>0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M33" s="6"/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E84"/>
  <sheetViews>
    <sheetView tabSelected="1" workbookViewId="0">
      <selection activeCell="N27" sqref="N2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2.5703125" style="16" bestFit="1" customWidth="1"/>
    <col min="5" max="5" width="14.28515625" bestFit="1" customWidth="1"/>
  </cols>
  <sheetData>
    <row r="1" spans="1:5" x14ac:dyDescent="0.25">
      <c r="A1" s="11"/>
      <c r="B1" s="12"/>
      <c r="C1" s="13"/>
      <c r="D1" s="14"/>
    </row>
    <row r="2" spans="1:5" x14ac:dyDescent="0.25">
      <c r="A2" s="15"/>
      <c r="D2" s="17"/>
    </row>
    <row r="3" spans="1:5" x14ac:dyDescent="0.25">
      <c r="A3" s="15" t="s">
        <v>13</v>
      </c>
      <c r="B3" s="18"/>
      <c r="C3" s="19">
        <v>21300</v>
      </c>
      <c r="D3" s="22" t="s">
        <v>76</v>
      </c>
      <c r="E3" s="6" t="s">
        <v>84</v>
      </c>
    </row>
    <row r="4" spans="1:5" ht="30" x14ac:dyDescent="0.25">
      <c r="A4" s="21" t="s">
        <v>14</v>
      </c>
      <c r="B4" s="18"/>
      <c r="C4" s="19">
        <v>3000</v>
      </c>
      <c r="D4" s="22"/>
    </row>
    <row r="5" spans="1:5" x14ac:dyDescent="0.25">
      <c r="A5" s="15" t="s">
        <v>15</v>
      </c>
      <c r="B5" s="18"/>
      <c r="C5" s="19">
        <f>C3-C4</f>
        <v>18300</v>
      </c>
      <c r="D5" s="22"/>
    </row>
    <row r="6" spans="1:5" x14ac:dyDescent="0.25">
      <c r="A6" s="15" t="s">
        <v>16</v>
      </c>
      <c r="B6" s="18"/>
      <c r="C6" s="19">
        <f>C4</f>
        <v>3000</v>
      </c>
      <c r="D6" s="22"/>
    </row>
    <row r="7" spans="1:5" x14ac:dyDescent="0.25">
      <c r="A7" s="15" t="s">
        <v>17</v>
      </c>
      <c r="B7" s="23"/>
      <c r="C7" s="24">
        <f>D7-D8</f>
        <v>0</v>
      </c>
      <c r="D7" s="24">
        <v>2024</v>
      </c>
    </row>
    <row r="8" spans="1:5" x14ac:dyDescent="0.25">
      <c r="A8" s="15" t="s">
        <v>18</v>
      </c>
      <c r="B8" s="23"/>
      <c r="C8" s="24">
        <f>C9-C7</f>
        <v>60</v>
      </c>
      <c r="D8" s="24">
        <v>2024</v>
      </c>
    </row>
    <row r="9" spans="1:5" x14ac:dyDescent="0.25">
      <c r="A9" s="15" t="s">
        <v>19</v>
      </c>
      <c r="B9" s="23"/>
      <c r="C9" s="24">
        <v>60</v>
      </c>
      <c r="D9" s="24"/>
    </row>
    <row r="10" spans="1:5" ht="30" x14ac:dyDescent="0.25">
      <c r="A10" s="21" t="s">
        <v>20</v>
      </c>
      <c r="B10" s="23"/>
      <c r="C10" s="24">
        <f>90*C7/C9</f>
        <v>0</v>
      </c>
      <c r="D10" s="24"/>
    </row>
    <row r="11" spans="1:5" x14ac:dyDescent="0.25">
      <c r="A11" s="15"/>
      <c r="B11" s="25"/>
      <c r="C11" s="26">
        <f>C10%</f>
        <v>0</v>
      </c>
      <c r="D11" s="26"/>
    </row>
    <row r="12" spans="1:5" x14ac:dyDescent="0.25">
      <c r="A12" s="15" t="s">
        <v>21</v>
      </c>
      <c r="B12" s="18"/>
      <c r="C12" s="19">
        <f>C6*C11</f>
        <v>0</v>
      </c>
      <c r="D12" s="22"/>
    </row>
    <row r="13" spans="1:5" x14ac:dyDescent="0.25">
      <c r="A13" s="15" t="s">
        <v>22</v>
      </c>
      <c r="B13" s="18"/>
      <c r="C13" s="19">
        <f>C6-C12</f>
        <v>3000</v>
      </c>
      <c r="D13" s="22"/>
    </row>
    <row r="14" spans="1:5" x14ac:dyDescent="0.25">
      <c r="A14" s="15" t="s">
        <v>15</v>
      </c>
      <c r="B14" s="18"/>
      <c r="C14" s="19">
        <f>C5</f>
        <v>18300</v>
      </c>
      <c r="D14" s="22"/>
    </row>
    <row r="15" spans="1:5" x14ac:dyDescent="0.25">
      <c r="B15" s="18"/>
      <c r="C15" s="19"/>
      <c r="D15" s="22"/>
    </row>
    <row r="16" spans="1:5" x14ac:dyDescent="0.25">
      <c r="A16" s="27" t="s">
        <v>23</v>
      </c>
      <c r="B16" s="28"/>
      <c r="C16" s="20">
        <f>C14+C13</f>
        <v>21300</v>
      </c>
      <c r="D16" s="22"/>
    </row>
    <row r="17" spans="1:5" x14ac:dyDescent="0.25">
      <c r="B17" s="23"/>
      <c r="C17" s="24"/>
      <c r="D17" s="24"/>
    </row>
    <row r="18" spans="1:5" x14ac:dyDescent="0.25">
      <c r="A18" s="71" t="str">
        <f>E3</f>
        <v>ACA</v>
      </c>
      <c r="B18" s="7"/>
      <c r="C18" s="29">
        <v>930</v>
      </c>
      <c r="D18" s="24"/>
    </row>
    <row r="19" spans="1:5" x14ac:dyDescent="0.25">
      <c r="A19" s="15" t="s">
        <v>74</v>
      </c>
      <c r="B19" s="6"/>
      <c r="C19" s="30">
        <f>C18*C16</f>
        <v>19809000</v>
      </c>
      <c r="D19" s="72"/>
      <c r="E19" s="65"/>
    </row>
    <row r="20" spans="1:5" x14ac:dyDescent="0.25">
      <c r="A20" s="15" t="s">
        <v>24</v>
      </c>
      <c r="C20" s="31">
        <f>C19*98%</f>
        <v>19412820</v>
      </c>
      <c r="D20" s="30"/>
      <c r="E20" s="65"/>
    </row>
    <row r="21" spans="1:5" x14ac:dyDescent="0.25">
      <c r="A21" s="15" t="s">
        <v>25</v>
      </c>
      <c r="C21" s="31">
        <f>C19*80%</f>
        <v>15847200</v>
      </c>
      <c r="D21" s="31"/>
      <c r="E21" s="65"/>
    </row>
    <row r="22" spans="1:5" x14ac:dyDescent="0.25">
      <c r="A22" s="15"/>
      <c r="D22" s="24"/>
    </row>
    <row r="23" spans="1:5" x14ac:dyDescent="0.25">
      <c r="A23" s="32" t="s">
        <v>26</v>
      </c>
      <c r="B23" s="33"/>
      <c r="C23" s="34">
        <f>C4*C18</f>
        <v>2790000</v>
      </c>
      <c r="D23" s="34"/>
    </row>
    <row r="24" spans="1:5" x14ac:dyDescent="0.25">
      <c r="A24" s="15" t="s">
        <v>27</v>
      </c>
    </row>
    <row r="25" spans="1:5" x14ac:dyDescent="0.25">
      <c r="A25" s="35" t="s">
        <v>28</v>
      </c>
      <c r="B25" s="16"/>
      <c r="C25" s="31">
        <f>C19*0.025/12</f>
        <v>41268.75</v>
      </c>
      <c r="D25" s="31"/>
      <c r="E25" s="31"/>
    </row>
    <row r="26" spans="1:5" x14ac:dyDescent="0.25">
      <c r="C26" s="31"/>
      <c r="D26" s="31"/>
    </row>
    <row r="27" spans="1:5" x14ac:dyDescent="0.25">
      <c r="C27" s="31"/>
      <c r="D27" s="31"/>
    </row>
    <row r="28" spans="1:5" x14ac:dyDescent="0.25">
      <c r="C28"/>
      <c r="D28"/>
    </row>
    <row r="29" spans="1:5" x14ac:dyDescent="0.25">
      <c r="C29"/>
      <c r="D29"/>
    </row>
    <row r="30" spans="1:5" x14ac:dyDescent="0.25">
      <c r="C30"/>
      <c r="D30"/>
    </row>
    <row r="31" spans="1:5" x14ac:dyDescent="0.25">
      <c r="C31"/>
      <c r="D31"/>
    </row>
    <row r="32" spans="1:5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workbookViewId="0">
      <selection activeCell="R23" sqref="R23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2.57031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930</v>
      </c>
      <c r="C2" s="4">
        <f t="shared" ref="C2:C16" si="1">B2*1.2</f>
        <v>1116</v>
      </c>
      <c r="D2" s="4">
        <f t="shared" ref="D2:D16" si="2">C2*1.2</f>
        <v>1339.2</v>
      </c>
      <c r="E2" s="5">
        <f t="shared" ref="E2:E16" si="3">R2</f>
        <v>22500000</v>
      </c>
      <c r="F2" s="74">
        <f t="shared" ref="F2:F15" si="4">ROUND((E2/B2),0)</f>
        <v>24194</v>
      </c>
      <c r="G2" s="74">
        <f t="shared" ref="G2:G15" si="5">ROUND((E2/C2),0)</f>
        <v>20161</v>
      </c>
      <c r="H2" s="74">
        <f t="shared" ref="H2:H15" si="6">ROUND((E2/D2),0)</f>
        <v>16801</v>
      </c>
      <c r="I2" s="74">
        <f t="shared" ref="I2:I15" si="7">T2</f>
        <v>0</v>
      </c>
      <c r="J2" s="74">
        <f t="shared" ref="J2:J15" si="8">U2</f>
        <v>0</v>
      </c>
      <c r="K2" s="7"/>
      <c r="L2" s="7"/>
      <c r="M2" s="7"/>
      <c r="N2" s="7"/>
      <c r="O2" s="7">
        <v>0</v>
      </c>
      <c r="P2" s="7">
        <f t="shared" ref="P2:P10" si="9">O2/1.2</f>
        <v>0</v>
      </c>
      <c r="Q2" s="7">
        <v>930</v>
      </c>
      <c r="R2" s="75">
        <v>22500000</v>
      </c>
      <c r="S2" s="2"/>
    </row>
    <row r="3" spans="1:19" x14ac:dyDescent="0.25">
      <c r="A3" s="4">
        <v>2</v>
      </c>
      <c r="B3" s="4">
        <f t="shared" si="0"/>
        <v>950</v>
      </c>
      <c r="C3" s="4">
        <f t="shared" si="1"/>
        <v>1140</v>
      </c>
      <c r="D3" s="4">
        <f t="shared" si="2"/>
        <v>1368</v>
      </c>
      <c r="E3" s="5">
        <f t="shared" si="3"/>
        <v>25000000</v>
      </c>
      <c r="F3" s="74">
        <f t="shared" si="4"/>
        <v>26316</v>
      </c>
      <c r="G3" s="74">
        <f t="shared" si="5"/>
        <v>21930</v>
      </c>
      <c r="H3" s="74">
        <f t="shared" si="6"/>
        <v>18275</v>
      </c>
      <c r="I3" s="74">
        <f t="shared" si="7"/>
        <v>0</v>
      </c>
      <c r="J3" s="74">
        <f t="shared" si="8"/>
        <v>0</v>
      </c>
      <c r="K3" s="7"/>
      <c r="L3" s="7"/>
      <c r="M3" s="7"/>
      <c r="N3" s="7"/>
      <c r="O3" s="7">
        <v>0</v>
      </c>
      <c r="P3" s="7">
        <f t="shared" si="9"/>
        <v>0</v>
      </c>
      <c r="Q3" s="7">
        <v>950</v>
      </c>
      <c r="R3" s="75">
        <v>25000000</v>
      </c>
      <c r="S3" s="2"/>
    </row>
    <row r="4" spans="1:19" x14ac:dyDescent="0.25">
      <c r="A4" s="4">
        <v>3</v>
      </c>
      <c r="B4" s="4">
        <f t="shared" si="0"/>
        <v>690</v>
      </c>
      <c r="C4" s="4">
        <f t="shared" si="1"/>
        <v>828</v>
      </c>
      <c r="D4" s="4">
        <f t="shared" si="2"/>
        <v>993.59999999999991</v>
      </c>
      <c r="E4" s="5">
        <f t="shared" si="3"/>
        <v>15000000</v>
      </c>
      <c r="F4" s="74">
        <f t="shared" si="4"/>
        <v>21739</v>
      </c>
      <c r="G4" s="74">
        <f t="shared" si="5"/>
        <v>18116</v>
      </c>
      <c r="H4" s="74">
        <f t="shared" si="6"/>
        <v>15097</v>
      </c>
      <c r="I4" s="74">
        <f t="shared" si="7"/>
        <v>0</v>
      </c>
      <c r="J4" s="74">
        <f t="shared" si="8"/>
        <v>0</v>
      </c>
      <c r="K4" s="7"/>
      <c r="L4" s="7"/>
      <c r="M4" s="7"/>
      <c r="N4" s="7"/>
      <c r="O4" s="7">
        <v>0</v>
      </c>
      <c r="P4" s="7">
        <f t="shared" si="9"/>
        <v>0</v>
      </c>
      <c r="Q4" s="7">
        <v>690</v>
      </c>
      <c r="R4" s="75">
        <v>15000000</v>
      </c>
      <c r="S4" s="2" t="s">
        <v>87</v>
      </c>
    </row>
    <row r="5" spans="1:19" x14ac:dyDescent="0.25">
      <c r="A5" s="4">
        <v>4</v>
      </c>
      <c r="B5" s="4">
        <f t="shared" si="0"/>
        <v>1050</v>
      </c>
      <c r="C5" s="4">
        <f t="shared" si="1"/>
        <v>1260</v>
      </c>
      <c r="D5" s="4">
        <f t="shared" si="2"/>
        <v>1512</v>
      </c>
      <c r="E5" s="5">
        <f t="shared" si="3"/>
        <v>22240000</v>
      </c>
      <c r="F5" s="74">
        <f t="shared" si="4"/>
        <v>21181</v>
      </c>
      <c r="G5" s="74">
        <f t="shared" si="5"/>
        <v>17651</v>
      </c>
      <c r="H5" s="74">
        <f t="shared" si="6"/>
        <v>14709</v>
      </c>
      <c r="I5" s="74">
        <f t="shared" si="7"/>
        <v>0</v>
      </c>
      <c r="J5" s="74">
        <f t="shared" si="8"/>
        <v>0</v>
      </c>
      <c r="K5" s="7"/>
      <c r="L5" s="7"/>
      <c r="M5" s="7"/>
      <c r="N5" s="7"/>
      <c r="O5" s="7">
        <v>0</v>
      </c>
      <c r="P5" s="7">
        <f t="shared" si="9"/>
        <v>0</v>
      </c>
      <c r="Q5" s="7">
        <v>1050</v>
      </c>
      <c r="R5" s="75">
        <v>22240000</v>
      </c>
      <c r="S5" s="2" t="s">
        <v>86</v>
      </c>
    </row>
    <row r="6" spans="1:19" x14ac:dyDescent="0.25">
      <c r="A6" s="4">
        <v>5</v>
      </c>
      <c r="B6" s="4">
        <f t="shared" si="0"/>
        <v>0</v>
      </c>
      <c r="C6" s="4">
        <f t="shared" si="1"/>
        <v>0</v>
      </c>
      <c r="D6" s="4">
        <f t="shared" si="2"/>
        <v>0</v>
      </c>
      <c r="E6" s="5">
        <f t="shared" si="3"/>
        <v>0</v>
      </c>
      <c r="F6" s="4" t="e">
        <f t="shared" si="4"/>
        <v>#DIV/0!</v>
      </c>
      <c r="G6" s="4" t="e">
        <f t="shared" si="5"/>
        <v>#DIV/0!</v>
      </c>
      <c r="H6" s="4" t="e">
        <f t="shared" si="6"/>
        <v>#DIV/0!</v>
      </c>
      <c r="I6" s="4">
        <f t="shared" si="7"/>
        <v>0</v>
      </c>
      <c r="J6" s="4">
        <f t="shared" si="8"/>
        <v>0</v>
      </c>
      <c r="O6">
        <v>0</v>
      </c>
      <c r="P6">
        <f t="shared" si="9"/>
        <v>0</v>
      </c>
      <c r="Q6">
        <f t="shared" ref="Q2:Q10" si="10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"/>
        <v>0</v>
      </c>
      <c r="D7" s="4">
        <f t="shared" si="2"/>
        <v>0</v>
      </c>
      <c r="E7" s="5">
        <f t="shared" si="3"/>
        <v>0</v>
      </c>
      <c r="F7" s="4" t="e">
        <f t="shared" si="4"/>
        <v>#DIV/0!</v>
      </c>
      <c r="G7" s="4" t="e">
        <f t="shared" si="5"/>
        <v>#DIV/0!</v>
      </c>
      <c r="H7" s="4" t="e">
        <f t="shared" si="6"/>
        <v>#DIV/0!</v>
      </c>
      <c r="I7" s="4">
        <f t="shared" si="7"/>
        <v>0</v>
      </c>
      <c r="J7" s="4">
        <f t="shared" si="8"/>
        <v>0</v>
      </c>
      <c r="O7">
        <v>0</v>
      </c>
      <c r="P7">
        <f t="shared" si="9"/>
        <v>0</v>
      </c>
      <c r="Q7">
        <f t="shared" si="10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5">
        <f t="shared" si="3"/>
        <v>0</v>
      </c>
      <c r="F8" s="4" t="e">
        <f t="shared" si="4"/>
        <v>#DIV/0!</v>
      </c>
      <c r="G8" s="4" t="e">
        <f t="shared" si="5"/>
        <v>#DIV/0!</v>
      </c>
      <c r="H8" s="4" t="e">
        <f t="shared" si="6"/>
        <v>#DIV/0!</v>
      </c>
      <c r="I8" s="4">
        <f t="shared" si="7"/>
        <v>0</v>
      </c>
      <c r="J8" s="4">
        <f t="shared" si="8"/>
        <v>0</v>
      </c>
      <c r="O8">
        <v>0</v>
      </c>
      <c r="P8">
        <f t="shared" si="9"/>
        <v>0</v>
      </c>
      <c r="Q8">
        <f t="shared" si="10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"/>
        <v>0</v>
      </c>
      <c r="D9" s="4">
        <f t="shared" si="2"/>
        <v>0</v>
      </c>
      <c r="E9" s="5">
        <f t="shared" si="3"/>
        <v>0</v>
      </c>
      <c r="F9" s="4" t="e">
        <f t="shared" si="4"/>
        <v>#DIV/0!</v>
      </c>
      <c r="G9" s="4" t="e">
        <f t="shared" si="5"/>
        <v>#DIV/0!</v>
      </c>
      <c r="H9" s="4" t="e">
        <f t="shared" si="6"/>
        <v>#DIV/0!</v>
      </c>
      <c r="I9" s="4">
        <f t="shared" si="7"/>
        <v>0</v>
      </c>
      <c r="J9" s="4">
        <f t="shared" si="8"/>
        <v>0</v>
      </c>
      <c r="O9">
        <v>0</v>
      </c>
      <c r="P9">
        <f t="shared" si="9"/>
        <v>0</v>
      </c>
      <c r="Q9">
        <f t="shared" si="10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5">
        <f t="shared" si="3"/>
        <v>0</v>
      </c>
      <c r="F10" s="4" t="e">
        <f t="shared" si="4"/>
        <v>#DIV/0!</v>
      </c>
      <c r="G10" s="4" t="e">
        <f t="shared" si="5"/>
        <v>#DIV/0!</v>
      </c>
      <c r="H10" s="4" t="e">
        <f t="shared" si="6"/>
        <v>#DIV/0!</v>
      </c>
      <c r="I10" s="4">
        <f t="shared" si="7"/>
        <v>0</v>
      </c>
      <c r="J10" s="4">
        <f t="shared" si="8"/>
        <v>0</v>
      </c>
      <c r="O10">
        <v>0</v>
      </c>
      <c r="P10">
        <f t="shared" si="9"/>
        <v>0</v>
      </c>
      <c r="Q10">
        <f t="shared" si="10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"/>
        <v>0</v>
      </c>
      <c r="D11" s="4">
        <f t="shared" si="2"/>
        <v>0</v>
      </c>
      <c r="E11" s="5">
        <f t="shared" si="3"/>
        <v>0</v>
      </c>
      <c r="F11" s="4" t="e">
        <f t="shared" si="4"/>
        <v>#DIV/0!</v>
      </c>
      <c r="G11" s="4" t="e">
        <f t="shared" si="5"/>
        <v>#DIV/0!</v>
      </c>
      <c r="H11" s="4" t="e">
        <f t="shared" si="6"/>
        <v>#DIV/0!</v>
      </c>
      <c r="I11" s="4">
        <f t="shared" si="7"/>
        <v>0</v>
      </c>
      <c r="J11" s="4">
        <f t="shared" si="8"/>
        <v>0</v>
      </c>
      <c r="O11">
        <v>0</v>
      </c>
      <c r="P11">
        <f t="shared" ref="P11:P15" si="11">O11/1.2</f>
        <v>0</v>
      </c>
      <c r="Q11">
        <f t="shared" ref="Q11:Q15" si="12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"/>
        <v>0</v>
      </c>
      <c r="D12" s="4">
        <f t="shared" si="2"/>
        <v>0</v>
      </c>
      <c r="E12" s="5">
        <f t="shared" si="3"/>
        <v>0</v>
      </c>
      <c r="F12" s="4" t="e">
        <f t="shared" si="4"/>
        <v>#DIV/0!</v>
      </c>
      <c r="G12" s="4" t="e">
        <f t="shared" si="5"/>
        <v>#DIV/0!</v>
      </c>
      <c r="H12" s="4" t="e">
        <f t="shared" si="6"/>
        <v>#DIV/0!</v>
      </c>
      <c r="I12" s="4">
        <f t="shared" si="7"/>
        <v>0</v>
      </c>
      <c r="J12" s="4">
        <f t="shared" si="8"/>
        <v>0</v>
      </c>
      <c r="O12">
        <v>0</v>
      </c>
      <c r="P12">
        <f t="shared" si="11"/>
        <v>0</v>
      </c>
      <c r="Q12">
        <f t="shared" si="12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"/>
        <v>0</v>
      </c>
      <c r="D13" s="4">
        <f t="shared" si="2"/>
        <v>0</v>
      </c>
      <c r="E13" s="5">
        <f t="shared" si="3"/>
        <v>0</v>
      </c>
      <c r="F13" s="4" t="e">
        <f t="shared" si="4"/>
        <v>#DIV/0!</v>
      </c>
      <c r="G13" s="4" t="e">
        <f t="shared" si="5"/>
        <v>#DIV/0!</v>
      </c>
      <c r="H13" s="4" t="e">
        <f t="shared" si="6"/>
        <v>#DIV/0!</v>
      </c>
      <c r="I13" s="4">
        <f t="shared" si="7"/>
        <v>0</v>
      </c>
      <c r="J13" s="4">
        <f t="shared" si="8"/>
        <v>0</v>
      </c>
      <c r="O13">
        <v>0</v>
      </c>
      <c r="P13">
        <f t="shared" si="11"/>
        <v>0</v>
      </c>
      <c r="Q13">
        <f t="shared" si="12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"/>
        <v>0</v>
      </c>
      <c r="D14" s="4">
        <f t="shared" si="2"/>
        <v>0</v>
      </c>
      <c r="E14" s="5">
        <f t="shared" si="3"/>
        <v>0</v>
      </c>
      <c r="F14" s="4" t="e">
        <f t="shared" si="4"/>
        <v>#DIV/0!</v>
      </c>
      <c r="G14" s="4" t="e">
        <f t="shared" si="5"/>
        <v>#DIV/0!</v>
      </c>
      <c r="H14" s="4" t="e">
        <f t="shared" si="6"/>
        <v>#DIV/0!</v>
      </c>
      <c r="I14" s="4">
        <f t="shared" si="7"/>
        <v>0</v>
      </c>
      <c r="J14" s="4">
        <f t="shared" si="8"/>
        <v>0</v>
      </c>
      <c r="O14">
        <v>0</v>
      </c>
      <c r="P14">
        <f t="shared" si="11"/>
        <v>0</v>
      </c>
      <c r="Q14">
        <f t="shared" si="12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5">
        <f t="shared" si="3"/>
        <v>0</v>
      </c>
      <c r="F15" s="4" t="e">
        <f t="shared" si="4"/>
        <v>#DIV/0!</v>
      </c>
      <c r="G15" s="4" t="e">
        <f t="shared" si="5"/>
        <v>#DIV/0!</v>
      </c>
      <c r="H15" s="4" t="e">
        <f t="shared" si="6"/>
        <v>#DIV/0!</v>
      </c>
      <c r="I15" s="4">
        <f t="shared" si="7"/>
        <v>0</v>
      </c>
      <c r="J15" s="4">
        <f t="shared" si="8"/>
        <v>0</v>
      </c>
      <c r="O15">
        <v>0</v>
      </c>
      <c r="P15">
        <f t="shared" si="11"/>
        <v>0</v>
      </c>
      <c r="Q15">
        <f t="shared" si="12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"/>
        <v>0</v>
      </c>
      <c r="D16" s="4">
        <f t="shared" si="2"/>
        <v>0</v>
      </c>
      <c r="E16" s="5">
        <f t="shared" si="3"/>
        <v>0</v>
      </c>
      <c r="F16" s="4" t="e">
        <f t="shared" ref="F16" si="13">ROUND((E16/B16),0)</f>
        <v>#DIV/0!</v>
      </c>
      <c r="G16" s="4" t="e">
        <f t="shared" ref="G16" si="14">ROUND((E16/C16),0)</f>
        <v>#DIV/0!</v>
      </c>
      <c r="H16" s="4" t="e">
        <f t="shared" ref="H16" si="15">ROUND((E16/D16),0)</f>
        <v>#DIV/0!</v>
      </c>
      <c r="I16" s="4">
        <f t="shared" ref="I16" si="16">T16</f>
        <v>0</v>
      </c>
      <c r="J16" s="4">
        <f t="shared" ref="J16" si="17">U16</f>
        <v>0</v>
      </c>
      <c r="O16">
        <v>0</v>
      </c>
      <c r="P16">
        <f t="shared" ref="P16" si="18">O16/1.2</f>
        <v>0</v>
      </c>
      <c r="Q16">
        <f t="shared" ref="Q16" si="19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0">Q17</f>
        <v>0</v>
      </c>
      <c r="C17" s="4">
        <f t="shared" ref="C17:C21" si="21">B17*1.2</f>
        <v>0</v>
      </c>
      <c r="D17" s="4">
        <f t="shared" ref="D17:D21" si="22">C17*1.2</f>
        <v>0</v>
      </c>
      <c r="E17" s="5">
        <f t="shared" ref="E17:E21" si="23">R17</f>
        <v>0</v>
      </c>
      <c r="F17" s="4" t="e">
        <f t="shared" ref="F17" si="24">ROUND((E17/B17),0)</f>
        <v>#DIV/0!</v>
      </c>
      <c r="G17" s="4" t="e">
        <f t="shared" ref="G17" si="25">ROUND((E17/C17),0)</f>
        <v>#DIV/0!</v>
      </c>
      <c r="H17" s="4" t="e">
        <f t="shared" ref="H17" si="26">ROUND((E17/D17),0)</f>
        <v>#DIV/0!</v>
      </c>
      <c r="I17" s="4">
        <f t="shared" ref="I17" si="27">T17</f>
        <v>0</v>
      </c>
      <c r="J17" s="4">
        <f t="shared" ref="J17" si="28">U17</f>
        <v>0</v>
      </c>
      <c r="O17">
        <v>0</v>
      </c>
      <c r="P17">
        <f t="shared" ref="P17" si="29">O17/1.2</f>
        <v>0</v>
      </c>
      <c r="Q17">
        <f t="shared" ref="Q17" si="30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ref="F18:F21" si="31">ROUND((E18/B18),0)</f>
        <v>#DIV/0!</v>
      </c>
      <c r="G18" s="4" t="e">
        <f t="shared" ref="G18:G21" si="32">ROUND((E18/C18),0)</f>
        <v>#DIV/0!</v>
      </c>
      <c r="H18" s="4" t="e">
        <f t="shared" ref="H18:H21" si="33">ROUND((E18/D18),0)</f>
        <v>#DIV/0!</v>
      </c>
      <c r="I18" s="4">
        <f t="shared" ref="I18:J21" si="34">T18</f>
        <v>0</v>
      </c>
      <c r="J18" s="4">
        <f t="shared" si="34"/>
        <v>0</v>
      </c>
      <c r="O18">
        <v>0</v>
      </c>
      <c r="P18">
        <f t="shared" ref="P18" si="35">O18/1.2</f>
        <v>0</v>
      </c>
      <c r="Q18">
        <f t="shared" ref="Q18:Q21" si="36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31"/>
        <v>#DIV/0!</v>
      </c>
      <c r="G19" s="4" t="e">
        <f t="shared" si="32"/>
        <v>#DIV/0!</v>
      </c>
      <c r="H19" s="4" t="e">
        <f t="shared" si="33"/>
        <v>#DIV/0!</v>
      </c>
      <c r="I19" s="4">
        <f t="shared" si="34"/>
        <v>0</v>
      </c>
      <c r="J19" s="4">
        <f t="shared" si="34"/>
        <v>0</v>
      </c>
      <c r="O19">
        <v>0</v>
      </c>
      <c r="P19">
        <f>O19/1.2</f>
        <v>0</v>
      </c>
      <c r="Q19">
        <f t="shared" si="36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7">Q20</f>
        <v>0</v>
      </c>
      <c r="C20" s="4">
        <f t="shared" ref="C20" si="38">B20*1.2</f>
        <v>0</v>
      </c>
      <c r="D20" s="4">
        <f t="shared" ref="D20" si="39">C20*1.2</f>
        <v>0</v>
      </c>
      <c r="E20" s="5">
        <f t="shared" ref="E20" si="40">R20</f>
        <v>0</v>
      </c>
      <c r="F20" s="4" t="e">
        <f t="shared" ref="F20" si="41">ROUND((E20/B20),0)</f>
        <v>#DIV/0!</v>
      </c>
      <c r="G20" s="4" t="e">
        <f t="shared" ref="G20" si="42">ROUND((E20/C20),0)</f>
        <v>#DIV/0!</v>
      </c>
      <c r="H20" s="4" t="e">
        <f t="shared" ref="H20" si="43">ROUND((E20/D20),0)</f>
        <v>#DIV/0!</v>
      </c>
      <c r="I20" s="4">
        <f t="shared" ref="I20" si="44">T20</f>
        <v>0</v>
      </c>
      <c r="J20" s="4">
        <f t="shared" ref="J20" si="45">U20</f>
        <v>0</v>
      </c>
      <c r="O20">
        <v>0</v>
      </c>
      <c r="P20">
        <f t="shared" ref="P20" si="46">O20/1.2</f>
        <v>0</v>
      </c>
      <c r="Q20">
        <f t="shared" ref="Q20" si="47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0"/>
        <v>0</v>
      </c>
      <c r="C21" s="4">
        <f t="shared" si="21"/>
        <v>0</v>
      </c>
      <c r="D21" s="4">
        <f t="shared" si="22"/>
        <v>0</v>
      </c>
      <c r="E21" s="5">
        <f t="shared" si="23"/>
        <v>0</v>
      </c>
      <c r="F21" s="4" t="e">
        <f t="shared" si="31"/>
        <v>#DIV/0!</v>
      </c>
      <c r="G21" s="4" t="e">
        <f t="shared" si="32"/>
        <v>#DIV/0!</v>
      </c>
      <c r="H21" s="4" t="e">
        <f t="shared" si="33"/>
        <v>#DIV/0!</v>
      </c>
      <c r="I21" s="4">
        <f t="shared" si="34"/>
        <v>0</v>
      </c>
      <c r="J21" s="4">
        <f t="shared" si="34"/>
        <v>0</v>
      </c>
      <c r="O21">
        <v>0</v>
      </c>
      <c r="P21">
        <f>O21/1.2</f>
        <v>0</v>
      </c>
      <c r="Q21">
        <f t="shared" si="36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68"/>
    </row>
    <row r="25" spans="1:19" s="10" customFormat="1" x14ac:dyDescent="0.25">
      <c r="F25" s="69"/>
    </row>
    <row r="26" spans="1:19" s="10" customFormat="1" x14ac:dyDescent="0.25">
      <c r="F26" s="69"/>
    </row>
    <row r="27" spans="1:19" s="10" customFormat="1" x14ac:dyDescent="0.25">
      <c r="F27" s="52" t="s">
        <v>71</v>
      </c>
      <c r="G27" s="52">
        <v>854</v>
      </c>
    </row>
    <row r="28" spans="1:19" s="10" customFormat="1" x14ac:dyDescent="0.25">
      <c r="C28" s="67" t="s">
        <v>75</v>
      </c>
      <c r="D28" s="67" t="s">
        <v>85</v>
      </c>
      <c r="F28" s="52" t="s">
        <v>84</v>
      </c>
      <c r="G28" s="52">
        <v>930</v>
      </c>
    </row>
    <row r="29" spans="1:19" s="10" customFormat="1" x14ac:dyDescent="0.25">
      <c r="C29" s="67" t="s">
        <v>1</v>
      </c>
      <c r="D29" s="67">
        <v>16000000</v>
      </c>
      <c r="F29" s="52" t="s">
        <v>72</v>
      </c>
      <c r="G29" s="52"/>
      <c r="H29" s="10">
        <f>G29/G28</f>
        <v>0</v>
      </c>
    </row>
    <row r="30" spans="1:19" s="10" customFormat="1" x14ac:dyDescent="0.25">
      <c r="F30" s="52" t="s">
        <v>73</v>
      </c>
      <c r="G30" s="52"/>
    </row>
    <row r="31" spans="1:19" s="10" customFormat="1" x14ac:dyDescent="0.25">
      <c r="C31" s="70"/>
      <c r="D31" s="70"/>
      <c r="F31" s="70" t="s">
        <v>74</v>
      </c>
      <c r="G31" s="70">
        <f>G29*G30</f>
        <v>0</v>
      </c>
      <c r="H31" s="10">
        <f>G31/D29</f>
        <v>0</v>
      </c>
    </row>
    <row r="32" spans="1:19" s="10" customFormat="1" x14ac:dyDescent="0.25">
      <c r="C32" s="70"/>
      <c r="D32" s="70"/>
      <c r="F32" s="70" t="s">
        <v>24</v>
      </c>
      <c r="G32" s="70">
        <f>G31*90%</f>
        <v>0</v>
      </c>
    </row>
    <row r="33" spans="3:7" s="10" customFormat="1" x14ac:dyDescent="0.25">
      <c r="C33" s="70"/>
      <c r="D33" s="70"/>
      <c r="F33" s="70" t="s">
        <v>25</v>
      </c>
      <c r="G33" s="70">
        <f>G31*80%</f>
        <v>0</v>
      </c>
    </row>
    <row r="34" spans="3:7" s="10" customFormat="1" x14ac:dyDescent="0.25">
      <c r="C34" s="70"/>
      <c r="D34" s="70"/>
    </row>
    <row r="35" spans="3:7" s="10" customFormat="1" x14ac:dyDescent="0.25">
      <c r="C35" s="70"/>
      <c r="D35" s="70"/>
    </row>
    <row r="36" spans="3:7" s="10" customFormat="1" x14ac:dyDescent="0.25"/>
    <row r="37" spans="3:7" s="10" customFormat="1" x14ac:dyDescent="0.25"/>
    <row r="38" spans="3:7" s="10" customFormat="1" x14ac:dyDescent="0.25"/>
    <row r="39" spans="3:7" s="10" customFormat="1" x14ac:dyDescent="0.25"/>
    <row r="40" spans="3:7" s="10" customForma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>
      <selection activeCell="T32" sqref="T32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A2" sqref="A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2024-08-23T10:57:29Z</dcterms:modified>
</cp:coreProperties>
</file>